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unsky.sharepoint.com/sites/25055_RIDEM_ClimateChangeMitigationandResilienceConsultantSe/Shared Documents/General/5_Work-In-Progress/"/>
    </mc:Choice>
  </mc:AlternateContent>
  <xr:revisionPtr revIDLastSave="33" documentId="8_{32BB198D-A9F0-4F11-A8E5-C5469AEB6AFB}" xr6:coauthVersionLast="47" xr6:coauthVersionMax="47" xr10:uidLastSave="{18CAD090-542C-4444-AB7E-14B3956AE9DB}"/>
  <bookViews>
    <workbookView xWindow="19090" yWindow="-13460" windowWidth="38620" windowHeight="21100" xr2:uid="{D3102135-329D-4A64-B0C5-29EBA88CAC22}"/>
  </bookViews>
  <sheets>
    <sheet name="Cover" sheetId="4" r:id="rId1"/>
    <sheet name="Contents" sheetId="3" r:id="rId2"/>
    <sheet name="Summary" sheetId="8" r:id="rId3"/>
    <sheet name="Climate Questions" sheetId="1" r:id="rId4"/>
    <sheet name="Data Validation" sheetId="6" state="hidden" r:id="rId5"/>
  </sheets>
  <definedNames>
    <definedName name="TB_set_number_lookup">TB_set_lookup[]</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8" i="8" l="1"/>
  <c r="S87" i="8"/>
  <c r="S86" i="8"/>
  <c r="G123" i="1" l="1"/>
  <c r="G124" i="1"/>
  <c r="H123" i="1"/>
  <c r="H124" i="1"/>
  <c r="K123" i="1"/>
  <c r="K124" i="1"/>
  <c r="K125" i="1"/>
  <c r="K126" i="1"/>
  <c r="K127" i="1"/>
  <c r="G122" i="1"/>
  <c r="H122" i="1"/>
  <c r="K122" i="1"/>
  <c r="G121" i="1"/>
  <c r="H121" i="1"/>
  <c r="K121" i="1"/>
  <c r="G120" i="1"/>
  <c r="H120" i="1"/>
  <c r="K120" i="1"/>
  <c r="G116" i="1"/>
  <c r="G117" i="1"/>
  <c r="G118" i="1"/>
  <c r="G119" i="1"/>
  <c r="H116" i="1"/>
  <c r="H117" i="1"/>
  <c r="H118" i="1"/>
  <c r="H119" i="1"/>
  <c r="K116" i="1"/>
  <c r="K117" i="1"/>
  <c r="K118" i="1"/>
  <c r="K119" i="1"/>
  <c r="G115" i="1"/>
  <c r="H115" i="1"/>
  <c r="K115" i="1"/>
  <c r="G111" i="1"/>
  <c r="G112" i="1"/>
  <c r="G113" i="1"/>
  <c r="G114" i="1"/>
  <c r="H111" i="1"/>
  <c r="H112" i="1"/>
  <c r="H113" i="1"/>
  <c r="H114" i="1"/>
  <c r="K111" i="1"/>
  <c r="K112" i="1"/>
  <c r="K113" i="1"/>
  <c r="K114" i="1"/>
  <c r="G110" i="1"/>
  <c r="H110" i="1"/>
  <c r="K110" i="1"/>
  <c r="D6" i="3"/>
  <c r="D7" i="3"/>
  <c r="G109" i="1" l="1"/>
  <c r="H109" i="1"/>
  <c r="K109" i="1"/>
  <c r="G108" i="1"/>
  <c r="H108" i="1"/>
  <c r="K108" i="1"/>
  <c r="G107" i="1"/>
  <c r="H107" i="1"/>
  <c r="K107" i="1"/>
  <c r="G106" i="1"/>
  <c r="H106" i="1"/>
  <c r="K106" i="1"/>
  <c r="G105" i="1"/>
  <c r="H105" i="1"/>
  <c r="K105" i="1"/>
  <c r="G104" i="1"/>
  <c r="H104" i="1"/>
  <c r="K104" i="1"/>
  <c r="G103" i="1"/>
  <c r="H103" i="1"/>
  <c r="K103" i="1"/>
  <c r="G102" i="1"/>
  <c r="H102" i="1"/>
  <c r="K102" i="1"/>
  <c r="G101" i="1"/>
  <c r="H101" i="1"/>
  <c r="K101" i="1"/>
  <c r="G100" i="1"/>
  <c r="H100" i="1"/>
  <c r="K100" i="1"/>
  <c r="G99" i="1"/>
  <c r="H99" i="1"/>
  <c r="K99" i="1"/>
  <c r="G98" i="1"/>
  <c r="H98" i="1"/>
  <c r="K98" i="1"/>
  <c r="G97" i="1"/>
  <c r="H97" i="1"/>
  <c r="K97" i="1"/>
  <c r="G96" i="1"/>
  <c r="H96" i="1"/>
  <c r="K96" i="1"/>
  <c r="K91" i="1"/>
  <c r="G95" i="1"/>
  <c r="H95" i="1"/>
  <c r="K95" i="1"/>
  <c r="G94" i="1"/>
  <c r="H94" i="1"/>
  <c r="K94" i="1"/>
  <c r="G93" i="1"/>
  <c r="H93" i="1"/>
  <c r="K93" i="1"/>
  <c r="G92" i="1"/>
  <c r="H92" i="1"/>
  <c r="K92" i="1"/>
  <c r="G91" i="1"/>
  <c r="H91" i="1"/>
  <c r="G90" i="1"/>
  <c r="H90" i="1"/>
  <c r="K90" i="1"/>
  <c r="H7" i="1"/>
  <c r="B2" i="6"/>
  <c r="G68" i="1"/>
  <c r="H68" i="1"/>
  <c r="K68" i="1"/>
  <c r="G69" i="1"/>
  <c r="H69" i="1"/>
  <c r="K69" i="1"/>
  <c r="G70" i="1"/>
  <c r="H70" i="1"/>
  <c r="K70" i="1"/>
  <c r="G71" i="1"/>
  <c r="H71" i="1"/>
  <c r="K71"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72" i="1"/>
  <c r="K73" i="1"/>
  <c r="K74" i="1"/>
  <c r="K75" i="1"/>
  <c r="K76" i="1"/>
  <c r="K77" i="1"/>
  <c r="K78" i="1"/>
  <c r="K79" i="1"/>
  <c r="K80" i="1"/>
  <c r="K81" i="1"/>
  <c r="K82" i="1"/>
  <c r="K83" i="1"/>
  <c r="K84" i="1"/>
  <c r="K85" i="1"/>
  <c r="K86" i="1"/>
  <c r="K87" i="1"/>
  <c r="K88" i="1"/>
  <c r="K89" i="1"/>
  <c r="K7" i="1"/>
  <c r="G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72" i="1"/>
  <c r="H73" i="1"/>
  <c r="H74" i="1"/>
  <c r="H75" i="1"/>
  <c r="H76" i="1"/>
  <c r="H77" i="1"/>
  <c r="H78" i="1"/>
  <c r="H79" i="1"/>
  <c r="H80" i="1"/>
  <c r="H81" i="1"/>
  <c r="H82" i="1"/>
  <c r="H83" i="1"/>
  <c r="H84" i="1"/>
  <c r="H85" i="1"/>
  <c r="H86" i="1"/>
  <c r="H87" i="1"/>
  <c r="H88" i="1"/>
  <c r="H89" i="1"/>
  <c r="G84"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72" i="1"/>
  <c r="G73" i="1"/>
  <c r="G74" i="1"/>
  <c r="G75" i="1"/>
  <c r="G76" i="1"/>
  <c r="G77" i="1"/>
  <c r="G78" i="1"/>
  <c r="G79" i="1"/>
  <c r="G80" i="1"/>
  <c r="G81" i="1"/>
  <c r="G82" i="1"/>
  <c r="G83" i="1"/>
  <c r="G85" i="1"/>
  <c r="G86" i="1"/>
  <c r="G87" i="1"/>
  <c r="G88" i="1"/>
  <c r="G89" i="1"/>
  <c r="B3" i="6"/>
  <c r="B3" i="1"/>
  <c r="B11" i="4"/>
  <c r="B3" i="8"/>
  <c r="B3" i="3"/>
</calcChain>
</file>

<file path=xl/sharedStrings.xml><?xml version="1.0" encoding="utf-8"?>
<sst xmlns="http://schemas.openxmlformats.org/spreadsheetml/2006/main" count="1168" uniqueCount="456">
  <si>
    <t>Question sent date</t>
  </si>
  <si>
    <t>Question category</t>
  </si>
  <si>
    <t>PATHWAYS model</t>
  </si>
  <si>
    <t>STAB Consultant Team Technical Questions 1.0</t>
  </si>
  <si>
    <t>2025.07.22</t>
  </si>
  <si>
    <t>PATHWAYS model - Inputs and Assumptions
Climate modeling scenario definition slide
Requests for additional models and methodologies from E3 outside of these areas</t>
  </si>
  <si>
    <t>Has E3 demonstrated correlation between the Pathways model’s three key drivers and each of the stock rollover subsectors? How is the selection and use of these drivers justified for each subsector?</t>
  </si>
  <si>
    <t>We agree with other stakeholder feedback that flags the need to update population and housing growth rates from the current 2013 forecasts.</t>
  </si>
  <si>
    <t>Question/Comment</t>
  </si>
  <si>
    <t>Response</t>
  </si>
  <si>
    <t>For each input in the PATHWAYS model, please identify where inputs currently used in the Pathways model are: general (i.e., baseline assumptions in the Pathways model), carried forward from a recent study in another jurisdiction; carried forward from E3’s work on the Future of Gas Docket in Rhode Island; or updated directly for this project to reflect up-to-date Rhode Island-specific context, policies and data.</t>
  </si>
  <si>
    <t>Demand and market adoption are “user-defined” in the model. Please provide a detailed description of how E3 will strike a balance between realistic and ambitious values and trajectories for these inputs.</t>
  </si>
  <si>
    <t>Please provide a list of existing Rhode Island measures and policies that E3 has incorporated into the model inputs and assumptions to date, with a general explanation and specific details of how and where each has been integrated.</t>
  </si>
  <si>
    <t>Please elaborate on the process for projecting measure/policy impacts for energy- and emissions-only sub-sectors, since these have fewer underlying inputs to “tweak” and appear less well-defined.</t>
  </si>
  <si>
    <t>How are interactions between equipment in the Pathways Model and demand response (DR) potential in the expansion model accounted for?</t>
  </si>
  <si>
    <t>In what specific ways does the model currently integrate considerations and modeling parameters, inputs, timelines and costs specific to low-income and environmental justice communities?</t>
  </si>
  <si>
    <t>Many devices are assumed to have no change in capital costs or annual maintenance costs for the entirety of the modeling period. Is this realistic? Is this based on third-party forecasts or other external data sources?</t>
  </si>
  <si>
    <t>Roughly two-thirds of devices are assumed to have no change between the average efficiency of base year stock and the average efficiency of new sales in 2052 (i.e., efficiency is constant from 2022 to 2052). Is this realistic? Is this based on third-party forecasts or other external data sources?</t>
  </si>
  <si>
    <t>Does E3 plan to include a high-level sensitivity analysis of key inputs once draft results are presented? Which inputs does E3 anticipate being most “sensitive”, considering how the model is designed?</t>
  </si>
  <si>
    <t>Question section</t>
  </si>
  <si>
    <t>Overarching</t>
  </si>
  <si>
    <t>Buildings</t>
  </si>
  <si>
    <t>Building average shell costs and energy demand reductions appear to be specific to single-family homes only, since they are based on the EnergyWise Single Family Program. Do these costs and demand projections account for differences in the age of the home/year it was built and general efficiency/construction trends?</t>
  </si>
  <si>
    <t>Building average shell costs and energy demand reductions appear to be specific to single-family homes only, since they are based on the EnergyWise Single Family Program. Does the model account for differences in costs and demand for multi-family homes compared to single-family homes?</t>
  </si>
  <si>
    <t xml:space="preserve">Building average shell costs and energy demand reductions appear to be specific to single-family homes only, since they are based on the EnergyWise Single Family Program. It appears that the counter-factual for this data was an assumption of natural gas heating across all homes, which would not be representative of current homes. Please advise.  </t>
  </si>
  <si>
    <t>It appears that only a “basic retrofit” is being considered for building shells for both residential and commercial buildings. Was a deeper retrofit package considered, or does the model account for deeper retrofits in another way? What is included in the definition of a “basic retrofit”?</t>
  </si>
  <si>
    <t>The Space Heating Service Demand Change and Air Conditioning Service Demand Change are identical for residential retrofits and commercial retrofits. It appears that the RI EnergyWise SingleFamily program is the source for both. Is this appropriate? Please elaborate. We would recommend that modeling account for differences in building sector (i.e., residential vs. commercial, and even small-scale commercial vs. large-scale commercial), building size (for residential – instead of consistent demand or $/building) and age.</t>
  </si>
  <si>
    <t>Are all building shells inputs (demand, incremental costs) held constant for the entire study period (i.e., 2022 to 2052)? This does not seem realistic.</t>
  </si>
  <si>
    <t>Is there any supporting data/study that supports the assumption that 100% of air source heat pumps will have supplemental heat? Are cold-climate heat pumps being considered, and do these impact/factor into the anticipated penetration of heat pump supplemental heating?</t>
  </si>
  <si>
    <t xml:space="preserve">Please go into further detail about how the “early retirement function” was used to account for early retirements of existing furnaces and boilers in favour of heat pumps.  </t>
  </si>
  <si>
    <t>We note that E3 uses the forecast of heating degree days and cooling degree days for New England from the EIA AEO to scale annual heating and cooling demands up or down. Which EIA AEO dataset? Was this compared to climate projections in other sources, and does this align with climate projections used in the parallel climate risk and vulnerability assessment and resilience planning?</t>
  </si>
  <si>
    <t xml:space="preserve">Does the model account for differences in the global warming potential (GWP) and resulting emissions of refrigerants used in various technologies (e.g., standard vs. low-GWP heat pumps, commercial refrigeration, etc.) over time? </t>
  </si>
  <si>
    <t>How is the interdependency of envelope improvements, heating fuel, and gas/electrical infrastructure costs handled?</t>
  </si>
  <si>
    <t>Transportation</t>
  </si>
  <si>
    <t>Please provide a detailed explanation of how mode-switching (away from personal vehicles to transit and active transportation) has been modeled and integrated in the model.</t>
  </si>
  <si>
    <t>What inputs (e.g., policies, programs, actions) has E3 considered to model reductions in overall vehicle miles traveled?</t>
  </si>
  <si>
    <t>How were market share inputs for EVs (various technologies) vs. ICE vehicles (various fuels) derived?</t>
  </si>
  <si>
    <t>What assumptions, costs, and deployment trajectories have been modeled regarding charging infrastructure needs to ensure adequate charging to support modeled EV adoption levels? How have demand and grid impacts been modeled? Does modeling account for demand and cost impacts from technologies such as EV energy management systems?</t>
  </si>
  <si>
    <t>Industry</t>
  </si>
  <si>
    <t>Please provide detailed data and documentation regarding the industrial sector assumptions, inputs, and modeling methodology. For example, please explain or provide supporting data for the decision to model flat growth for all industrial energy only subsectors based on “recent historical trends in the state” ?</t>
  </si>
  <si>
    <t>Does modeling include a breakdown by process temperature? Electrification opportunities are significantly different for different temperatures (e.g., available technologies, costs, efficiencies…).</t>
  </si>
  <si>
    <t>Table 2: Stock rollover default data sources</t>
  </si>
  <si>
    <t>Pathways currently uses the EIA 2020 RECS survey/study. The 2024 Residential Energy Consumption Survey household data collection concluded on April 9, 2025 and EIA plans to release initial household characteristics results in early 2026. While the current timeline likely means using the 2020 survey for now, can E3 set up the model in such a way as to streamline and facilitate RECS input updates, in acknowledgment of the fact that the RECS study has a significant impact on the model?</t>
  </si>
  <si>
    <t>Residential cooking: The Sweeney et al. study is from 2014 (10+ years). What value(s) are being used from this study?</t>
  </si>
  <si>
    <t>NREL ResStock and ComStock: Which datasets specifically are being used?</t>
  </si>
  <si>
    <t>Heat pump cost data: Please provide more detail regarding the data used from the Clean Heat Rhode Island program (e.g., what year, how large a dataset, what kinds of HPs).</t>
  </si>
  <si>
    <t>EIA AEO: The EIA released the 2025 Annual Energy Outlook in 2025. Future year ICE values referencing the 2023 study should be updated to reference this study.</t>
  </si>
  <si>
    <t>The Edmunds source for near-term vehicle prices appears informal.</t>
  </si>
  <si>
    <t>EIA CBECS: A new study on changes in office energy following the pandemic was released: https://www.eia.gov/consumption/commercial/reports/2024/covid/.  Has this been reviewed and relevant findings integrated into the model?</t>
  </si>
  <si>
    <t>Table 4: Energy only default data sources</t>
  </si>
  <si>
    <t xml:space="preserve">Several sources are outdated and should be updated to ensure alignment with current costs. For example:
Schiller et al. 2020: based on 2012 – 2017 data, so underlying data is ~10 years old.
</t>
  </si>
  <si>
    <t>Table 5: Emissions only subsectors in Pathways</t>
  </si>
  <si>
    <t>Urea fertilization: It appear that only CO2 is being considered, but application of urea also releases N2O – especially during use on agricultural soils. Will this be included as well?</t>
  </si>
  <si>
    <t>Scenario Definitions</t>
  </si>
  <si>
    <t>Overarching &amp; Scenario Definition Decision-Making</t>
  </si>
  <si>
    <t xml:space="preserve">Why are there only three scenarios in scope for this study? The future of gas docket had a reference scenario alongside six additional decarbonization scenarios. 
•	Please explain the rationale for significantly deviating from the number, and nature, of those scenarios. 
</t>
  </si>
  <si>
    <t xml:space="preserve">Why are there only three scenarios in scope for this study? The future of gas docket had a reference scenario alongside six additional decarbonization scenarios. 
•	Particularly, why is there only a single ‘Act on Climate’ scenario?
</t>
  </si>
  <si>
    <t xml:space="preserve">Please explain the rationale for isolating ACCII/ACT in the comparison of the first and second scenarios. 
•	Didn’t the analysis for the future of gas docket provide this information? I.e., the baseline scenario for that study did not include ACCII/ACT, and all other scenarios did include it. 
</t>
  </si>
  <si>
    <t>Please explain the rationale for isolating ACCII/ACT in the comparison of the first and second scenarios. 
•	Have there been significant changes to the likely impacts of this policy if implemented since the Future of Gas docket that required new analysis of the impact of this policy? This question is not asking about likelihood of implementation – we are wondering specifically about changes to the anticipated impacts if the policy is in place.</t>
  </si>
  <si>
    <t>Industrial sector</t>
  </si>
  <si>
    <t>What is ‘modest’ and ‘optimistic’ electrification? Are there specific underlying data sources, technological assumptions, or models supporting specific values for this sector in each scenario?</t>
  </si>
  <si>
    <t>Has E3 engaged in a sector-specific review of RI’s industrial base, and the decarbonization opportunities present there? If so, please provide associated data and documentation.</t>
  </si>
  <si>
    <t>Electric sector</t>
  </si>
  <si>
    <t>Please describe in more detail the assumptions underlying the statement ‘electricity sales reach zero emissions by 2033’. How does this compliance come about? 
•	How does the model account for declining supply, and/or rising cost, of RECs, if other states in the northeast also pursue ambitious state-level decarbonization goals? In the longer term, how does E3’s model respond to REC supply dropping to (close to) zero as we approach 2050, if other states elect to retire RECs produced in-state to meet their own statutory decarbonization goals? Has E3 considered the compliance/cost risk for Rhode Island if other states raise their alternative compliance payment values?</t>
  </si>
  <si>
    <t>Please describe in more detail the assumptions underlying the statement ‘electricity sales reach zero emissions by 2033’. How does this compliance come about? 
•	Has E3 considered that, as long as REC procurement is the compliance pathway for the electric sector, incremental DG and EE within RI will, in fact, produce tangible reductions in emissions? How has this been modeled (i.e., does the model accurately recognize the actual emissions intensity of electricity on the grid in RI, and appropriately value incremental DG and EE accordingly, separately from the RECs compliance pathway? If so, please clearly describe this methodology, and provide data sources and values for the modeled incremental value of these electric system resources, both in terms of GHG emissions and avoided costs)</t>
  </si>
  <si>
    <t>Please describe in more detail the assumptions underlying the statement ‘electricity sales reach zero emissions by 2033’. How does this compliance come about? 
•	How are PLEXOS modeling efforts informing this compliance pathway? What are the expected costs? Are all PLEXOS inputs drawn from the same sources, vintage, and region as PATHWAYS inputs for the same sector(s)? What PATHWAYS inputs will be impacted by the outcomes of the PLEXOS modeling effort? Please clearly identify these, as it would be helpful to know which current input values are expected to change.</t>
  </si>
  <si>
    <t xml:space="preserve">Please comment on E3’s plan for addressing the gas sector, which is not referenced in detail in any of the scenarios other than the Act on Climate scenario.  
•	Please describe in detail how this modeling effort will leverage, update, or deviate from the analysis of the gas sector E3 conducted in the Future of Gas docket in Rhode Island.
</t>
  </si>
  <si>
    <t>Please comment on E3’s plan for addressing the gas sector, which is not referenced in detail in any of the scenarios other than the Act on Climate scenario.  
•	Please provide clarity on the rationale, data sources, assumptions, and trajectory that will be modeled for ‘optimistic renewable fuel blending’ in the Act on Climate Scenario.</t>
  </si>
  <si>
    <t xml:space="preserve">Please comment on E3’s plan for addressing the gas sector, which is not referenced in detail in any of the scenarios other than the Act on Climate scenario.  
•	Please define what will be assumed / modeled for the gas sector and renewable fuels in the first two scenarios. Please explain the rationale for the planned approach as well. </t>
  </si>
  <si>
    <t>Gas Sector</t>
  </si>
  <si>
    <t>Carbon Sinks</t>
  </si>
  <si>
    <t>Is the ‘held constant’ assertion related to the annual net sink from forests, or the total carbon stock of the forests?</t>
  </si>
  <si>
    <t>Does the model consider the potential impacts of climate change and land use change in RI on the size of carbon sinks?</t>
  </si>
  <si>
    <t xml:space="preserve">What policies, actions, and other enabling strategies have been considered for modeling transportation decarbonization opportunities beyond ACCII and ACT? Please explain the rationale for omitting these. 
</t>
  </si>
  <si>
    <t>What policies or actions have been considered to reduce vehicle miles traveled, rather than just converting from ICE to electric vehicles?</t>
  </si>
  <si>
    <r>
      <rPr>
        <sz val="7"/>
        <color rgb="FF013766"/>
        <rFont val="Times New Roman"/>
        <family val="1"/>
      </rPr>
      <t xml:space="preserve"> </t>
    </r>
    <r>
      <rPr>
        <sz val="11"/>
        <color theme="1"/>
        <rFont val="Avenir Next LT Pro"/>
        <family val="2"/>
      </rPr>
      <t>Please provide detailed data and documentation regarding the transportation sector assumptions, inputs, and modeling methodology (PATHWAYS and beyond).</t>
    </r>
  </si>
  <si>
    <t>What assumptions will be made regarding MHDV sales penetration in each scenario?</t>
  </si>
  <si>
    <t>Sensitivities &amp; Key Uncertainties</t>
  </si>
  <si>
    <t>Other Models, Methodologies, and Data</t>
  </si>
  <si>
    <t>E3’s RESOLVE Model</t>
  </si>
  <si>
    <t>E3’s Fuel Optimization Model</t>
  </si>
  <si>
    <t>Other</t>
  </si>
  <si>
    <t>Results and outputs from each of the following models:
•	Pathways Model</t>
  </si>
  <si>
    <t xml:space="preserve">Results and outputs from each of the following models:
•	RESOLVE Model
</t>
  </si>
  <si>
    <t xml:space="preserve">Results and outputs from each of the following models:
•	Fuels Optimization Model
</t>
  </si>
  <si>
    <t>Results and outputs from each of the following models:
•	Biofuels Model</t>
  </si>
  <si>
    <t>E3’s Biofuels Model</t>
  </si>
  <si>
    <t>Please provide a detailed description of the coherence between model modules and how they interact (e.g., how and where outputs from one are used in another; how limitations or uncertainties in one may impact results in another specifically; etc.).</t>
  </si>
  <si>
    <t>Table of Contents</t>
  </si>
  <si>
    <t>Section and Sheet Titles</t>
  </si>
  <si>
    <t>Question Set Name</t>
  </si>
  <si>
    <t>Question Set Number</t>
  </si>
  <si>
    <t>Question Set contents</t>
  </si>
  <si>
    <t>Question id</t>
  </si>
  <si>
    <t>Question Topic</t>
  </si>
  <si>
    <t>Question Sector</t>
  </si>
  <si>
    <t>Question set contents</t>
  </si>
  <si>
    <t>Question Set Lookups</t>
  </si>
  <si>
    <t>Question descriptors lookup</t>
  </si>
  <si>
    <t xml:space="preserve">Please describe in more detail the assumptions underlying the statement ‘electricity sales reach zero emissions by 2033’. How does this compliance come about? 
•	Have any scenarios been considered that do not rely in large part (or entirely) on presumed procurement of RECs from ISO-NE to meet this statutory obligation, as was assumed in the future of gas docket?  If not, this may be a missed opportunity to broaden the analytical space covered by this study compared to the Future of Gas study
</t>
  </si>
  <si>
    <t>How is E3 considering other transportation-related studies and plans, such as:
•	RIDEM Transportation Emissions Reduction Strategy</t>
  </si>
  <si>
    <t>How is E3 considering other transportation-related studies and plans, such as:
•	RIDOT modeling funded by EC4 that is currently underway</t>
  </si>
  <si>
    <t xml:space="preserve">How is E3 considering other transportation-related studies and plans, such as:
•	Moving Forward RI 2050
</t>
  </si>
  <si>
    <t xml:space="preserve">How is E3 considering other transportation-related studies and plans, such as:
•	Any assessments of opportunities from land use change and mode shift
</t>
  </si>
  <si>
    <t>How is E3 considering other transportation-related studies and plans, such as:
•	Other studies, policies, and programs from RIDEM</t>
  </si>
  <si>
    <t xml:space="preserve"> Are any sensitivity analyses expected? If so, please describe this element of the modeling approach, specifying which inputs will be varied and which scenarios would be included in the sensitivity.
•	How have fugitive emissions, such as gas leakage, been considered? Has a sensitivity been contemplated regarding the amount of gas leakage present in RI? Have upstream gas system leakage rates been taken into account?</t>
  </si>
  <si>
    <t xml:space="preserve"> Are any sensitivity analyses expected? If so, please describe this element of the modeling approach, specifying which inputs will be varied and which scenarios would be included in the sensitivity.
•	Please detail assumptions, data sources, and rationale around low-carbon fuel technical feasibility, marginal costs, and production capacity. Please separately address renewable diesel, jet fuel, natural gas, and hydrogen. Please speak to the magnitude of uncertainty around these low-carbon fuels costs, availability, and GHG impacts compared to other key uncertainties in the model. </t>
  </si>
  <si>
    <t>E3’s RESOLVE Model - Detailed methodology documentation (similar to what was provided for Pathways)</t>
  </si>
  <si>
    <t>E3’s RESOLVE Model - Spreadsheet of inputs and assumptions, both general and Rhode Island-specific</t>
  </si>
  <si>
    <t>E3’s RESOLVE Model - Emissions/emission factors from electricity generation</t>
  </si>
  <si>
    <t>E3’s Fuel Optimization Model - Detailed methodology documentation (similar to what was provided for Pathways)</t>
  </si>
  <si>
    <t>E3’s Fuel Optimization Model - Spreadsheet of inputs and assumptions, both general and Rhode Island-specific</t>
  </si>
  <si>
    <t>E3’s Biofuels Model - Detailed methodology documentation (similar to what was provided for Pathways)</t>
  </si>
  <si>
    <t>E3’s Biofuels Model - Spreadsheet of inputs and assumptions, both general and Rhode Island-specific</t>
  </si>
  <si>
    <t>Memo Question Number</t>
  </si>
  <si>
    <t>13.a</t>
  </si>
  <si>
    <t>13.b</t>
  </si>
  <si>
    <t>13.c</t>
  </si>
  <si>
    <t>35.a</t>
  </si>
  <si>
    <t>35.b</t>
  </si>
  <si>
    <t>37.a</t>
  </si>
  <si>
    <t>37.b</t>
  </si>
  <si>
    <t>37.c</t>
  </si>
  <si>
    <t>38.a</t>
  </si>
  <si>
    <t>Has E3 modeled scenario sets with similar characteristics for other recent studies? If so, please comment on the relative importance of the different sectors and key modeling inputs in each scenario, using quantitative results from those other studies where possible.</t>
  </si>
  <si>
    <t>38.b</t>
  </si>
  <si>
    <t>44.a</t>
  </si>
  <si>
    <t>44.b</t>
  </si>
  <si>
    <t>44.c</t>
  </si>
  <si>
    <t>44.d</t>
  </si>
  <si>
    <t>45.a</t>
  </si>
  <si>
    <t>45.b</t>
  </si>
  <si>
    <t>45.c</t>
  </si>
  <si>
    <t>52.b</t>
  </si>
  <si>
    <t>52.c</t>
  </si>
  <si>
    <t>52.d</t>
  </si>
  <si>
    <t>52.e</t>
  </si>
  <si>
    <t>51.a</t>
  </si>
  <si>
    <t>55.a</t>
  </si>
  <si>
    <t>55.b</t>
  </si>
  <si>
    <t>55.c</t>
  </si>
  <si>
    <t>55.d</t>
  </si>
  <si>
    <t>56.a</t>
  </si>
  <si>
    <t>56.b</t>
  </si>
  <si>
    <t>56.c</t>
  </si>
  <si>
    <t>57.a</t>
  </si>
  <si>
    <t>57.b</t>
  </si>
  <si>
    <t>58.a</t>
  </si>
  <si>
    <t>58.b</t>
  </si>
  <si>
    <t>60.a</t>
  </si>
  <si>
    <t>60.b</t>
  </si>
  <si>
    <t>60.c</t>
  </si>
  <si>
    <t>60.d</t>
  </si>
  <si>
    <t>STAB Consultant Team PLEXOS Technical Questions 1.0, 2025.07.25</t>
  </si>
  <si>
    <t>2025.07.25</t>
  </si>
  <si>
    <t>Initial technical review of the PLEXOS model inputs planned for use by E3</t>
  </si>
  <si>
    <t>PLEXOS</t>
  </si>
  <si>
    <t>Modeling Methodology</t>
  </si>
  <si>
    <t>PLEXUS</t>
  </si>
  <si>
    <t>Rhode Island Inputs </t>
  </si>
  <si>
    <t xml:space="preserve">The forecast shows that natural gas prices peak in 2041 before declining through 2050. Is this projection in real or nominal dollars? Could you explain the reasoning behind this forecast and the factors contributing to the expected decrease in natural gas prices per MMBtu during this period? </t>
  </si>
  <si>
    <t>Why does the 100-hour Li-on Battery in the “Candidate Resources” tab have a charge efficiency of 42.5, which is substantially lower than the other Li-on Battery Candidate Resources? Is this still supposed to represent Li-on technology? Why can it be built in 1 MW units? </t>
  </si>
  <si>
    <t>Given the OSW is tied to two specific projects, is the reduction in cost just an artifact of converting from nominal $ to real $? Or is there a reason that you expect the cost of building these projects to decline over this horizon? Does this include any assumptions about improvements in technology or the economics of OSW? By picking these specific projects, is it anticipated that these are the only potential OSWs that can be developed to meet Rhode Island’s needs through 2050?</t>
  </si>
  <si>
    <t>Is the solar cost and capacity factor based on fixed, one-axis, or two-axis tracking?</t>
  </si>
  <si>
    <t>Would it be possible to provide references for the SMR “Build Cost” Forecast? </t>
  </si>
  <si>
    <t>Is the “Build Cost” the same as an Overnight Capital Cost or an All-In Capital Cost? Does it include the cost of capital?</t>
  </si>
  <si>
    <t xml:space="preserve">Modelling Scope </t>
  </si>
  <si>
    <t>The 'Annual Load and Peak Forecast' and ‘Hourly Load Forecast’ tabs in the workbook present a forecasted load for Rhode Island under the base scenario. Will this be the sole load forecast integrated into the model? If load forecasts from neighboring systems are also utilized, could you specify the sources of those forecasts? Would it be possible to provide or cite a publicly accessible source for any load forecasts incorporated into the modeling?</t>
  </si>
  <si>
    <t>Is the PLEXOS model only being run once, to inform the ‘base scenario’ for the climate strategy modeling, which will then also be used for the other scenarios, or will PLEXOS be run with inputs that may differ for the different climate strategy scenarios?</t>
  </si>
  <si>
    <t>The ‘Baseline Resources’ tab in the workbook shows a list of the “installed capacity allocated to Rhode Island in the model”. Similar to the load forecast, will the model be using assumptions for generators outside the Rhode Island node? Would it be possible to provide or cite a publicly accessible source for any assumptions used on resources that will be modelled but are not allocated to Rhode Island?</t>
  </si>
  <si>
    <t xml:space="preserve">Will the model exclusively focus on capacity expansion for Rhode Island's load across all candidate resources, particularly OSW and SMRs? Is it possible to contract for a partial output from a candidate resource to fulfill Planning Reserve Margins or emission targets, or are these resources only to be selected and wholly dedicated to meeting Rhode Island's specific needs? </t>
  </si>
  <si>
    <t xml:space="preserve">Is there any consideration of contracting for resources or a share of a resource outside the state? This seems especially relevant for land-based wind if the assumption is that there are no potential sites for development in Rhode Island between now and 2050. </t>
  </si>
  <si>
    <t xml:space="preserve">Will emissions limits be modeled outside of Rhode Island? Could you provide those limits or a publicly accessible source for the data used in the modeling? </t>
  </si>
  <si>
    <t>Will planning or operating reserves be modeled? Would it be possible to provide inputs related to these for Rhode Island and any other jurisdictions that will be modelled? </t>
  </si>
  <si>
    <t xml:space="preserve">Please describe the purpose, scope, and methodological approach for utilizing the PLEXOS model. Please provide a general description, and also specifically address:
•	What key questions will this modeling effort seek to answer? </t>
  </si>
  <si>
    <t>14.a</t>
  </si>
  <si>
    <t xml:space="preserve">Please describe the purpose, scope, and methodological approach for utilizing the PLEXOS model. Please provide a general description, and also specifically address:
•	Explain your understanding of why the specific methodology used in PLEXOS will provide analytical answers to the key questions identified. </t>
  </si>
  <si>
    <t>14.b</t>
  </si>
  <si>
    <t>Please explain why there are only model inputs provided for Rhode Island. Will E3 be running a regional model, or only modeling system assets and scenarios within Rhode Island’s territory? 
•	If regional, please provide all other PLEXOS model inputs and assumptions that will be used (even if they are default values from PLEXOS, or have not been updated for this analysis). Please provide sources for those values.</t>
  </si>
  <si>
    <t xml:space="preserve">Please explain why there are only model inputs provided for Rhode Island. Will E3 be running a regional model, or only modeling system assets and scenarios within Rhode Island’s territory? 
•	If Rhode Island only, please explain the rationale for this decision, and directly explain how a Rhode-Island analysis adequately addresses the inherently regional nature of the electric system to which Rhode Island is connected. </t>
  </si>
  <si>
    <t xml:space="preserve">Please explain in detail how the PLEXOS modeling results will be integrated with the other modeling E3 is conducting. 
•	Will outputs from PLEXOS be used as inputs to other modeling modules? If so, please specify which results sets, which models they will feed into, and provide updated model input values for those other models once PLEXOS results are available. </t>
  </si>
  <si>
    <t>Please explain in detail how the PLEXOS modeling results will be integrated with the other modeling E3 is conducting. 
•	Will results from multiple modules be integrated as a combined results set? If so, what practices will be used to ensure consistency among inputs and assumptions when results sets are reported together?</t>
  </si>
  <si>
    <t xml:space="preserve">Please explain in detail how the PLEXOS modeling results will be integrated with the other modeling E3 is conducting. 
•	Will other models used in the development of the Climate Strategy be used to inform PLEXOS? If so, please specify which models, which results sets, and which inputs they are providing. </t>
  </si>
  <si>
    <t>15.a</t>
  </si>
  <si>
    <t>15.b</t>
  </si>
  <si>
    <t>16.a</t>
  </si>
  <si>
    <t>16.b</t>
  </si>
  <si>
    <t>16.c</t>
  </si>
  <si>
    <t>STAB Consultant Team Draft State Climate Resilience Action Feedback</t>
  </si>
  <si>
    <t xml:space="preserve"> 2025.08.01</t>
  </si>
  <si>
    <t xml:space="preserve">Review of the draft State Climate Resilience Actions List (“Draft 2025 Resilient Rhody Actions” excel file). </t>
  </si>
  <si>
    <t>NA</t>
  </si>
  <si>
    <t>Policy Recommendations</t>
  </si>
  <si>
    <t>Resilience Actions</t>
  </si>
  <si>
    <t>Sensitivities/Uncertainties</t>
  </si>
  <si>
    <t>Biofuels Model</t>
  </si>
  <si>
    <t>Fuel Optimization Model</t>
  </si>
  <si>
    <t>RESOLVE Model</t>
  </si>
  <si>
    <t>Mobility</t>
  </si>
  <si>
    <t>GHG Accounting</t>
  </si>
  <si>
    <t>Methodology - General</t>
  </si>
  <si>
    <t>Electricity System</t>
  </si>
  <si>
    <t>Gas System</t>
  </si>
  <si>
    <t>Please identify all inputs and assumptions that are significantly driven by professional judgement from E3 staff. This could be areas where there is limited data available, where specific values were selected from secondary sources with recognition of significant uncertainty, or other areas. For example, during the Future of Gas docket, several key modeling assumptions were based on professional judgement.</t>
  </si>
  <si>
    <t>Unresolved</t>
  </si>
  <si>
    <t>In Process</t>
  </si>
  <si>
    <t>Data Recommendation Opportunity</t>
  </si>
  <si>
    <t>Row Labels</t>
  </si>
  <si>
    <t>Grand Total</t>
  </si>
  <si>
    <t>Key Drivers</t>
  </si>
  <si>
    <t>Data Source Rigor</t>
  </si>
  <si>
    <t>Documentation Request</t>
  </si>
  <si>
    <t>Demand Flexibility</t>
  </si>
  <si>
    <t>Equity</t>
  </si>
  <si>
    <t>Equipment</t>
  </si>
  <si>
    <t>Building Shell</t>
  </si>
  <si>
    <t>Heat Pumps</t>
  </si>
  <si>
    <t>Climate Science</t>
  </si>
  <si>
    <t>Charging Infrastructure</t>
  </si>
  <si>
    <t>Resolved</t>
  </si>
  <si>
    <t>Process Heat</t>
  </si>
  <si>
    <t>Land Use/Agriculture</t>
  </si>
  <si>
    <t>Why are there only three scenarios in scope for this study? The future of gas docket had a reference scenario alongside six additional decarbonization scenarios. 
•	Given the extensive effort put into the future of gas docket, why has E3 not recommended targeted, low-cost updates to key scenarios from that analysis?</t>
  </si>
  <si>
    <t>Number of Scenarios</t>
  </si>
  <si>
    <t>Future of Gas</t>
  </si>
  <si>
    <t>100% CE by 2033</t>
  </si>
  <si>
    <t>Mode Shift</t>
  </si>
  <si>
    <t>Modeling Scope</t>
  </si>
  <si>
    <t>Renewable Fuels</t>
  </si>
  <si>
    <t>Gas Leaks</t>
  </si>
  <si>
    <t>Model Integration</t>
  </si>
  <si>
    <t>Energy Storage</t>
  </si>
  <si>
    <t>Wind</t>
  </si>
  <si>
    <t>Solar</t>
  </si>
  <si>
    <t>Nuclear</t>
  </si>
  <si>
    <t>Capital Costs</t>
  </si>
  <si>
    <t>Load Forecasts</t>
  </si>
  <si>
    <t>Electric Generation</t>
  </si>
  <si>
    <t>Cost Allocation</t>
  </si>
  <si>
    <t>Regional Policies</t>
  </si>
  <si>
    <t>Count of Status</t>
  </si>
  <si>
    <t>Summary</t>
  </si>
  <si>
    <t>Climate Questions</t>
  </si>
  <si>
    <t>Data Validation</t>
  </si>
  <si>
    <t>STAB Consultant Risk and Vulnerability Assessment Technical Review</t>
  </si>
  <si>
    <t xml:space="preserve"> 2025.10.03</t>
  </si>
  <si>
    <t>STAB Consultant Top Decarbonization Strategy Concerns</t>
  </si>
  <si>
    <t>Areas of improvement from the technical review of the risk and vulnerability assessment developed as part of the 2025 Resilience Plan</t>
  </si>
  <si>
    <t>Question Subsector</t>
  </si>
  <si>
    <t xml:space="preserve">Methodology and Vulnerability Assessment  </t>
  </si>
  <si>
    <t>Presentation and Communication</t>
  </si>
  <si>
    <t xml:space="preserve">Top Level </t>
  </si>
  <si>
    <t xml:space="preserve">Energy </t>
  </si>
  <si>
    <t>Primary concern</t>
  </si>
  <si>
    <t>Secondary Concern</t>
  </si>
  <si>
    <t>Primary Concern</t>
  </si>
  <si>
    <t>Response data</t>
  </si>
  <si>
    <t xml:space="preserve"> 2025.11.13</t>
  </si>
  <si>
    <t xml:space="preserve">Summarizes selected concerns from the STAB C-Team’s participation in three interagency workshops on decarbonization strategies for energy, buildings, and transportation.   </t>
  </si>
  <si>
    <t>Recommended Solution: Rhode Island should develop a specific, time-bound implementation roadmap based on the Climate Strategy and estimate the emissions reductions that will be delivered by that specific roadmap. This effort could be led by a specific agency or an entity such as the EC4 or the STAB.</t>
  </si>
  <si>
    <t>Weatherization efforts appear calibrated to a moderate level of weatherization improvement, and do not capture the potential for deeper retrofits such as net zero or passive house standards, which have the potential to drive significantly greater energy savings and emissionreductions, particularly over the full 25 year time horizon between now and 2050.</t>
  </si>
  <si>
    <t>The Heat Pump Accelerator is assumed to cease having an impact after 2030, when in fact market transformation efforts such as this are likely to have persistent effects even after the initialintervention has ended.</t>
  </si>
  <si>
    <t>The Clean Heat Standard modeling approach risks creating a false perception that there isa ready-made policy solution for all building sector emissions. o The choice to calibrate to a specific law from Massachusetts that has a specificcompliance trajectory, while understandable, means that the results of this modelingeffort should be interpreted more similarly to the ‘Act on Climate’ scenario results – in other words, this is not a modeling effort of a specific, RI-focused policy, but rather the mathematical result of constraining sector-level emissions to a pre-specified trajectory. Communicating the results of the building sector strategies needs to be handled carefully, or we risk giving the impression that a Clean Heat Standard is farand away the best strategy to pursue, at the risk of ignoring other practical, near-term solutions with proven precedents in Rhode Island (such as efforts to enhance weatherization).</t>
  </si>
  <si>
    <t>Primary Concern: Heavy reliance on the biodiesel blending requirement for heating oil to attain emissions reductions by 2030 in this sector is concerning, given that this fuel is modeled as net-zero primarily due to a GHG accounting convention. This is in contrast to well-established science (and a caveat in E3’s own biodiesel modeling methodology) regarding the lifecycle emissions associated with biodiesel. This simplified modeling convention risks driving a significant wedge between modeled emissions and actual emissions in this sector, undercutting the intent of the Acton Climate. Recommended Solution: Either update the emissions for biodiesel using more accurate lifecycle emissions in all scenarios, or at minimum conduct a sensitivity with this value updated to understand the magnitude of the impact of this assumption.</t>
  </si>
  <si>
    <t>Regional GHG requirements are represented as a binding constraint for supply-sidebuild-out in the PLEXOS modeling preliminary results that were reviewed in the later years of the modeled time horizon. While reasonable from a modeling standpoint, this is not supported by specific recommended strategies to translate Act on Climate mandates into clear, actionable policies or requirements for regional energy planners.</t>
  </si>
  <si>
    <t>Rhode Island’s total cost for compliance in this sector is highly exposed to the clean energy policies pursued by other jurisdictions (e.g., other state renewable energy standards and alternative compliance payment levels), which appear to have been held constant in their current form throughout the modeling time horizon.</t>
  </si>
  <si>
    <t>The model appears to limit behind-the-meter (BTM) solar uptake to levels currently forecasted by ISO New England. This suggests that any incremental efforts to design programs, including but not limited to increased BTM solar and storage deployment or shared solar deployment, are not reflected in this model in any form (though utility-scale solar is a significant resource).</t>
  </si>
  <si>
    <t>Reliance on PLEXOS modeling and REC procurement to meet 100% clean electricity requirements results in several modeling artefacts that should be addressed and, at aminimum, messaged clearly in reporting. 
o It appears that incremental distributed generation and electric energy efficiency are not modeled as providing emission reductions after 2033. These resources should be credited with both 1) avoided REC compliance costs, and 2) direct emissions reductions in proportion to the actual emissions intensity of the electric generation that they avoid. This limitation is understandable from a modeling/technical standpoint, as we understand that these are not resource categories that PLEXOS is capable of selecting as it was set up for this analysis.</t>
  </si>
  <si>
    <t>Recommended Solution: Supplement the supply-side energy system modeling with an assessment of other strategies that Rhode Island can adopt in the near term to enhance heat pump adoption and otherwise reduce the state’s total energy demand, such as increased ambition for energy efficiency and/or distributed generation and storage.</t>
  </si>
  <si>
    <t>The decarbonization potential of buildings is characterized and presented in a way that heavily relies on the decarbonization of source fuels, whether through the biodiesel blending requirement or attainment of the 100% clean electricity requirement. In both cases, the modeling decision to position buildings as ‘downstream’ of these policy decisions is an understandable simplification, but risks significantly understating the potential contribution of building efficiencyand building-sited clean energy to achieving Act on Climate mandates, particularly with regard to identifying the least-cost pathway to compliance. 
o As an illustrative example, electricity rates in RI are likely to be higher in the future due to compliance costs associated with the 100% clean electricity requirement. If the climate model does not consider the potential for distributed generation or building energy efficiency to reduce demand for electricity and therefore offset this cost, the model results may suggest that such investments have lower potential or have a higher net cost than is truly the case. From a public messaging and understanding standpoint, this approach also misrepresents the total opportunity from energy efficiency and distributed generation when viewed separately from these other presumed policy options. We recommend reporting two sets of emissions potential in this sector: one set that, as planned, treats buildings as ‘downstream’ of these other decarbonization efforts, and a second set that shows the full potential emissions reduction of building strategies by crediting building sector interventions with the avoidance of those upstream emissions. This set of results would be particularly valuable to have in the event other policies change or experience less-than-perfect compliance.</t>
  </si>
  <si>
    <t>ACCII &amp; ACT modeling is very abstracted and idealized – perfect compliance with no costs.
- Have not seen estimated out-of-pocket costs for customers who now buy more expensive EV
- Have not seen any consideration of the impact of implementation delays due to: 
▪ legal dispute carrying into 2026 or beyond
▪changing federal stance after next election
o Have not seen any consideration of (non) compliance risk (i.e., impact on GHGs) or enforcement costs
o Under these circumstances, accurate estimates of other transportation sector strategies become essential to ‘bridge the gap’ before the impacts of ACCII &amp; ACT are fully realized</t>
  </si>
  <si>
    <t>The potential impact of land use changes and transportation planning has largely not been considered beyond modeling the implementation of several existing state transit plans.While these can be more difficult to quantify, our research indicates that there is very significant emissions reductions potential associated with these strategic pathways, especiallyin the long term. We are concerned that the lack of consideration in this modeling work risks creating the false impression that there are limited or no opportunities to reduce transportation emissions in this manner.</t>
  </si>
  <si>
    <t>No high-level sensitivity analysis of key inputs found in strategy, inputs file, technical appendix. No flags on most sensitive inputs.</t>
  </si>
  <si>
    <t>No mention of model accounting for differences in costs and demand for multi-family homes compared to single-family homes (only single family home EnergyWise sourced)</t>
  </si>
  <si>
    <t>No mention of model accounting for differences in costs and demand for age and year built (only single family home EnergyWise sourced)</t>
  </si>
  <si>
    <t xml:space="preserve">Inputs still show the same values for residential and commercial, no additional elaboration or changes. Note that technical appendix table two does say updated energy efficiency and building shell data but does not specify further. </t>
  </si>
  <si>
    <t xml:space="preserve">No timeseries data or notes indicating they are not held constant. Note that technical appendix table two does say updated energy efficiency and building shell data but does not specify further. </t>
  </si>
  <si>
    <t>No mention of supplemental heat</t>
  </si>
  <si>
    <t>"One unique service demand modifier available for buildings is the deployment of more efficient building shells that reduce space heating and cooling needs. Unlike other service demand modifiers like behavioral conservation or VMT reductions, the model accounts for the capital costs of building shell measures that reduce service demands, although the user must specify the cost and percent reduction in heating and/or cooling demand associated with each efficient shell type."
User inputted.</t>
  </si>
  <si>
    <t>Includes source and file on RIDOT/Cambridge transportation reduction strategy file</t>
  </si>
  <si>
    <t xml:space="preserve">Includes source and file on RIDOT/Cambridge transportation reduction strategy file </t>
  </si>
  <si>
    <t>Technical appendix Table 5: Energy only subsectors in Pathways, pg. 19</t>
  </si>
  <si>
    <t>No additional details found on model setup/future proofing</t>
  </si>
  <si>
    <t>2014 Sweeney et al. study is still referenced in the technical appendix pg. 18 and 19 - no additional details</t>
  </si>
  <si>
    <t xml:space="preserve">Technical appendix pg. 18 and 19 </t>
  </si>
  <si>
    <t xml:space="preserve">EIA CBECS 2018 still referenced throughout (not 2024 study). </t>
  </si>
  <si>
    <t xml:space="preserve">Technical appendix pg. 17 </t>
  </si>
  <si>
    <t>Technical appendix pg. 22 - table 6</t>
  </si>
  <si>
    <t>Several sources are outdated and should be updated to ensure alignment with current costs. For example:
NETL 2014: This source for carbon capture cost is 10+ years old and should be updated given the pace of technology and market evolution.</t>
  </si>
  <si>
    <t xml:space="preserve">Technical appendix pg. 110 </t>
  </si>
  <si>
    <t>Technical appendix pg. 96, 97, 98</t>
  </si>
  <si>
    <t>Technical appendix pg. 126</t>
  </si>
  <si>
    <t xml:space="preserve">"This policy assumes a stable natural carbon sink through 2050, meaning that Rhode Island’s natural and working lands will continue to store and sequester approximately the same amount of carbon as in recent years." Believe this indicates that it's held constant across scenario's but not striclty detailed in the documents. </t>
  </si>
  <si>
    <t>"Rhode Island’s ability to sequester carbon will decline over time as forest land is converted to developed land. When an intact forest is converted to development, a substantial portion of the carbon stored
in trees and soils is released into the atmosphere, and the land’s future potential to sequester carbon is largely—and often permanently—lost."</t>
  </si>
  <si>
    <r>
      <rPr>
        <sz val="7"/>
        <color rgb="FF013766"/>
        <rFont val="Aptos Narrow"/>
        <family val="2"/>
        <scheme val="minor"/>
      </rPr>
      <t xml:space="preserve"> </t>
    </r>
    <r>
      <rPr>
        <sz val="11"/>
        <color theme="1"/>
        <rFont val="Aptos Narrow"/>
        <family val="2"/>
        <scheme val="minor"/>
      </rPr>
      <t>Are any sensitivity analyses expected? If so, please describe this element of the modeling approach, specifying which inputs will be varied and which scenarios would be included in the sensitivity.
•	Has a scenario that does not rely on renewable fuel blending been considered? Isn’t significant reliance on renewable fuels’ availability and cost-competitiveness a significant risk for overall act on climate compliance?</t>
    </r>
  </si>
  <si>
    <r>
      <rPr>
        <sz val="7"/>
        <color rgb="FF013766"/>
        <rFont val="Aptos Narrow"/>
        <family val="2"/>
        <scheme val="minor"/>
      </rPr>
      <t xml:space="preserve"> </t>
    </r>
    <r>
      <rPr>
        <sz val="11"/>
        <color theme="1"/>
        <rFont val="Aptos Narrow"/>
        <family val="2"/>
        <scheme val="minor"/>
      </rPr>
      <t>Are any sensitivity analyses expected? If so, please describe this element of the modeling approach, specifying which inputs will be varied and which scenarios would be included in the sensitivity.
•	Have any scenarios been considered that accurately reflect upstream (including out of state) emissions from low-carbon/renewable fuels?</t>
    </r>
  </si>
  <si>
    <t>A scenario that does not rely on renewable fuel blending does not appear to have been considered and the risk to climate compliance is not acknowledged.</t>
  </si>
  <si>
    <t>No mention of fugitive emissions/gas leakage.</t>
  </si>
  <si>
    <t>Additional details on low-carbon fuel technical feasibility, marginal costs, and production capacity. No seperation of renewable diesel, jet fuel, natural gas, and hydrogen</t>
  </si>
  <si>
    <t xml:space="preserve">No detailed methodology documentation provided for RESOLVE model. </t>
  </si>
  <si>
    <t>E3’s RESOLVE Model - Emissions/emission factors from electricity generation are not provided</t>
  </si>
  <si>
    <t>Spreadsheet of inputs and assumptions for E3’s Fuel Optimization Model not provided.</t>
  </si>
  <si>
    <t>Detailed methodology documentation for E3’s Fuel Optimization Model not provided.</t>
  </si>
  <si>
    <t>Biofuels Model - Spreadsheet of inputs and assumptions not provided under public record.</t>
  </si>
  <si>
    <t xml:space="preserve">Technical appendices provides an illustrative figure and text to highlight how the models interact. How limitations or uncertainties in one may impact results in another specifically is not specified. </t>
  </si>
  <si>
    <t>Pathways Model Technical Documentation</t>
  </si>
  <si>
    <t>Pathways Model Technical Documentation provided.</t>
  </si>
  <si>
    <t>Technical Appendix pg. 97</t>
  </si>
  <si>
    <t xml:space="preserve">Technical appendix details assumptions on the limitations on the availability of new onshore and offshore wind resources over the next decade and that they were included to reflect barriers to development. Does not jusify why there is a reduction in cost. </t>
  </si>
  <si>
    <t>Footnote sources ISO-NE for SMR clean firm resource selected because it is included in ISO-NE Economic Studies.</t>
  </si>
  <si>
    <t>Technical Appendix pg. 104</t>
  </si>
  <si>
    <t>Technical Appendix pg. 103</t>
  </si>
  <si>
    <t xml:space="preserve">No mention of 2013 data used for growth rates - in pathwyas model inputs see data for 2022. </t>
  </si>
  <si>
    <t>Technical Appendix does highlight Energy Demand Calculations for Energy Only Subsectors, but does not appear to expand on the process for projecting measure/policy impacts for energy.</t>
  </si>
  <si>
    <t xml:space="preserve">E3 began with a publicly available PLEXOS zonal capacity expansion model from ISO-NE, released as part of the 2024 Economic Study. The model covered all 6 New England states. No specifics mentioned on meeting Rhode Island's specific needs. </t>
  </si>
  <si>
    <t>Technical Appendix pg. 100</t>
  </si>
  <si>
    <t xml:space="preserve">Consistent with the Policy Scenario in ISO-NE’s recent Economic Study analysis, E3 modeled a limit on GHG emissions from the ISO-NE electric system of 0.9 million metric tons (1 million short tons) by 2050, decreasing linearly from the 2024 historical value of 24 million metric tons. </t>
  </si>
  <si>
    <t xml:space="preserve">The need for resource adequacy capacity, calculated as a planning reserve margin percentage multiplied by the 1-in-2 peak load, increased steadily over the study horizon (Figure 20). </t>
  </si>
  <si>
    <t>The electric resource expansion model, PLEXOS, was used to identify the least-cost, reliable electricity mix needed to meet electricity demand and climate goals in New England. Additional model details are in the Technology Appendix file section "PLEXOS Model "</t>
  </si>
  <si>
    <t>Climate Strategy pg. 53 and pg. 96, and Technical Appendix pg. 97</t>
  </si>
  <si>
    <t>Because Rhode Island is dependent on the ISO-NE system, the project team used a PLEXOS LongTerm (LT) electricity system model to create a least-cost investment and operational plan to meet future electricity needs across the entire New England region through 2050.</t>
  </si>
  <si>
    <t>Technical Apppendix pg. 96</t>
  </si>
  <si>
    <t xml:space="preserve">Because Rhode Island is dependent on the ISO-NE system, the project team used a PLEXOS LongTerm (LT) electricity system model to create a least-cost investment and operational plan to meet future electricity needs across the entire New England region through 2050. Regional results from PLEXOS were downscaled to Rhode Island for some analysis. </t>
  </si>
  <si>
    <t xml:space="preserve">E3 began with a publicly available PLEXOS zonal capacity expansion model from ISO-NE, released as part of the 2024 Economic Study. The model covered all 6 New England states. No specifics mentioned on meeting Rhode Island's specific needs. Because Rhode Island is dependent on the ISO-NE system, the project team used a PLEXOS LongTerm (LT) electricity system model to create a least-cost investment and operational plan to meet future electricity needs across the entire New England region through 2050. Regional results from PLEXOS were downscaled to Rhode Island for some analysis. </t>
  </si>
  <si>
    <t>Solar energy from behind the meter (BTM) additions were included in the modeling. Over time, the amount of generation from BTM solar resources embedded in the load profiles in ISO-NE’s PLEXOS model increases; this generation reduces the load that is required to be supplied by generation on the ISO-NE grid.</t>
  </si>
  <si>
    <t>Technical Appendix pg. 98</t>
  </si>
  <si>
    <t xml:space="preserve">High reliance on biodiesel blending still in the strategy. Under current policies, building sector emissions are modeled to decrease between now and 2030 due to compliance with the Biodiesel Heating Oil Act that requires that 50% of fuel oil delivered to homes be biodiesel by 2030. </t>
  </si>
  <si>
    <t>Climate Strategy pg. 100</t>
  </si>
  <si>
    <t xml:space="preserve">Not included in strategy and deemed out of scope by E3 in private response. </t>
  </si>
  <si>
    <t xml:space="preserve">Reliance on PLEXOS modeling and REC procurement to meet 100% clean electricity requirements is not messaged into the reporting. </t>
  </si>
  <si>
    <t xml:space="preserve">Not addressed in public documents. </t>
  </si>
  <si>
    <t>Two sets of emissions potential in this sector are not reported.</t>
  </si>
  <si>
    <t>Primary Concern: Much of the transportation sector modeling beyond ACCII &amp; ACT appears to be constrained by currently available budgets and investment/risk appetites. This could significantly skew modeling and public messaging, erroneously understating the potential impact if moremoney or effort were allocated to decarbonizing the transportation sector. It also risks incorrectly understating the potential emissions reductions associated with the specific decarbonizationstrategies included in the modeling. Recommended Solution: Model the full potential of ambitious transportation sector efforts and then scale back based on resource limitations or policy decisions as a second, separate step. This preserves visibility into what the true potential is and avoids creating the false perception that without ACCII &amp; ACT, there’s nothing (or at least, not much) we can do.</t>
  </si>
  <si>
    <t>The recommendation of modeling the full potential of ambitious transportation sector efforts and then scale back based on resource limitations or policy decisions as a second, separate step, was not done. Instead methodology is provided on backfilling the lost federal incentives by the state to reduce EV market share by 6% in 2030 to highlight an impactful measure.</t>
  </si>
  <si>
    <t>Technical Appendix pg. 56</t>
  </si>
  <si>
    <t>The Strategy does include a scenario without ACCII &amp; ACT (baseline/reference)</t>
  </si>
  <si>
    <t>Many policies, including but not limited to various forms of customer incentives for EV purchases, appear to have only been explored at a single potential value and in a singleform. It is critical to consider the impact of varying levels of incentives (or varying levels offunding for other policies), and whether the mechanism (i.e., tax credit vs. point-of-salerebate) makes a difference. o Notably, point of sale rebates have clear financial benefits (you get the money rightaway, no risk of partial award if tax circumstances change) and access benefits (you donot need to have tax liability) over tax credits, which should be explored more fully.These characteristics do matter for consumer behavior.</t>
  </si>
  <si>
    <t>The Strategy does not meaningfully address the potential emissions reductions from land-use change or transportation-efficient land use beyond existing transit plans, nor does it acknowledge this omission as a limitation of the modeling.</t>
  </si>
  <si>
    <t>The Strategy references EV incentives at a high level but does not discuss incentive structure, equity implications of different mechanisms, or evaluate alternative incentive designs such as point-of-sale rebates versus tax credits.</t>
  </si>
  <si>
    <t>Strategy Response</t>
  </si>
  <si>
    <t>Strategy Response Notes</t>
  </si>
  <si>
    <t>Count</t>
  </si>
  <si>
    <t>The question is not answered but the source for natural gas prices is provided (Fuel price scenarios are taken from EIA Annual Energy Outlook 2023 and reflect a range of fossil fuel prices).</t>
  </si>
  <si>
    <t xml:space="preserve">Calculation walk through included in the Energy Master Plan </t>
  </si>
  <si>
    <t>Updatedf forecast to reflect a stabilized market share of heat pumps and EVs post-incentives</t>
  </si>
  <si>
    <t>Strategy Response Location</t>
  </si>
  <si>
    <t>Not Addressed</t>
  </si>
  <si>
    <t>Addressed</t>
  </si>
  <si>
    <t>Partially Addressed</t>
  </si>
  <si>
    <t xml:space="preserve">The three high-level drivers (e.g., stock turnover, demand, technology adoption) are described conceptually. Stock rollover logic is explained at a general level (equipment lifetimes, replacement rates). No explicit correlation analysis or subsector-specific justification tying each driver quantitatively to individual rollover subsectors. No sensitivity analysis or validation showing driver strength by subsector. You can see the matching of stock rollover subsectors in Table 1: Stock rollover subsectors in Pathways, p.3, 2025 Rhode Island Climate Action Strategy.
</t>
  </si>
  <si>
    <t xml:space="preserve">Table 1: Stock rollover subsectors in Pathways, p.3, 2025 Rhode Island Climate Action Strategy
</t>
  </si>
  <si>
    <t xml:space="preserve">Data sources discussed at a high level, but no comprehensive categorization of inputs by origin is provided. The Technical Appendix includes a Data Sources section listing default data sources for key inputs. Occasional references to prior work (including Future of Gas).
</t>
  </si>
  <si>
    <t>Technical appendix. Table 4 on pg. 16. “Table 4 below lists the default data sources for key inputs to the stock rollover subsectors.”, Table 6: Energy only default data sources pg. 22, Table 8: Emissions only default data sources pg. 25</t>
  </si>
  <si>
    <t>The final public documentation does not explicitly disclose which modeling inputs and assumptions are primarily driven by E3 staff professional judgment, particularly in cases of limited data or high uncertainty.</t>
  </si>
  <si>
    <t xml:space="preserve">A detailed description of how E3 will strike a balance between realistic and ambitious values and trajectories for user definied inputs was not found in public documents. </t>
  </si>
  <si>
    <t>Did not find a specific Decarbonization Strategy List that highlights existing measures and policies, but Table 5: scenario assumptions by category (Climate strategy draft p.g. 55) does show current policy (shows the differences for key scenario assumptions by category for the Current Policy and Act on Climate scenarios).</t>
  </si>
  <si>
    <t>No mention of demand response (DR) in any of the documents.</t>
  </si>
  <si>
    <t>Many mentions of Equity and Environmental Justice Considerations but minimla specifics of model integrating those considerations into modelling. One found example is analysis on policy focused specifically on low-income housing for all-Electric New Construction (Technical appendix, p.g 65).</t>
  </si>
  <si>
    <t>Technical Appendix p.g 65</t>
  </si>
  <si>
    <t>Reviewed Pathway Model Draft Data Inputs - Device costs tab - Some device costs remain stagnant and some decline, a source column is included for all devices though some sources are marked as NA.</t>
  </si>
  <si>
    <t>Reviewed Pathway Model Draft Data Inputs - Device Efficiency - Some device efficiencies remain stagnant and some change, a source column is included for all devices though some sources are marked as NA.</t>
  </si>
  <si>
    <t>Pathway Model Draft Data Inputs - Device costs tab</t>
  </si>
  <si>
    <t>Pathway Model Draft Data Inputs - Device Efficiency tab</t>
  </si>
  <si>
    <t>No acknowledgement on assumption of natural gas heating across all homes, which would not be representative of current homes</t>
  </si>
  <si>
    <t xml:space="preserve">Inputs show only basic retrofit is being considered and no mention of modeling or rational for not modelling deep retrofits. Note that the technical appendix table two does say updated energy efficiency and building shell data but does not specify further. </t>
  </si>
  <si>
    <t>No mention of heating degree days and cooling degree days.</t>
  </si>
  <si>
    <t>No mention of global warming potential GWP.</t>
  </si>
  <si>
    <t xml:space="preserve"> Energy Master Plan - pg. 4</t>
  </si>
  <si>
    <t xml:space="preserve"> Energy Master Plan - pg. 5 and pg. 6</t>
  </si>
  <si>
    <t>Technical Appendix - pg 55 (links to RIDOT file) +  RIDOT - Evaluation of Transportation Carbon Reduction Strategies for Rhode Island pg. 21</t>
  </si>
  <si>
    <t>RIDOT - Evaluation of Transportation Carbon Reduction Strategies for Rhode Island pg. 21</t>
  </si>
  <si>
    <t>RIDOT - Evaluation of Transportation Carbon Reduction Strategies for Rhode Island pg. 12</t>
  </si>
  <si>
    <t>RIDOT - Evaluation of Transportation Carbon Reduction Strategies for Rhode Island pg. 14</t>
  </si>
  <si>
    <t xml:space="preserve">RIDOT modeling file says baseline annual EV sales were provided by E3, but no further details on market share breakdown are provided. </t>
  </si>
  <si>
    <t>Charging infrastructure deployment assumptions are provided but minimal information found on grid impacts and managed charging assumptions (not explicitly documented in the public materials).</t>
  </si>
  <si>
    <t xml:space="preserve">Provides some detail on why the growth for all industrial energy only subsectors stays flat/holds constant, but not much additional data or documentation detail. </t>
  </si>
  <si>
    <t>No additional details found on process temperature.</t>
  </si>
  <si>
    <t xml:space="preserve"> 2024 version of source is footnoted. In data inputs excel file only mention of NREL ResStock and and ComStock (no footnotes/sources provided).</t>
  </si>
  <si>
    <t xml:space="preserve">Pathway Model Draft Data Inputs - Device Costs tab </t>
  </si>
  <si>
    <t>Pathway Model Draft Data Inputs -Device Costs  tab includes input breakdown by device type, and the source. Doesn't include how large the data set is and what year.</t>
  </si>
  <si>
    <t>Technical appendix pg. 17 and pg. 73</t>
  </si>
  <si>
    <t>Technical appendix pg. 16 and 82 footnote to 2024 version of source is included.
Pathway Model Draft Data Inputs</t>
  </si>
  <si>
    <t>Technical Appendix pg. 20</t>
  </si>
  <si>
    <t>Climate strategy draft p.g. 55, Table 5: scenario assumptions by category  does show current policy (shows the differences for key scenario assumptions by category for the Current Policy and Act on Climate scenarios).</t>
  </si>
  <si>
    <t>Pathway Model Draft Data Inputs - Key drivers tab
Energy Master Plan pg.3 - "For future years, the total stock is determined using growth rates for various key indicators (e.g., population)."</t>
  </si>
  <si>
    <t>Still references 2023 study.</t>
  </si>
  <si>
    <t>Still references Edmunds study.</t>
  </si>
  <si>
    <t>Same Schiller references used.</t>
  </si>
  <si>
    <t>Technical appendix pg. 22 - Table 6</t>
  </si>
  <si>
    <t>Same NETL 2014 references.</t>
  </si>
  <si>
    <t>Urea Fertilization still only considers CO2.</t>
  </si>
  <si>
    <t>Technical appendix pg. 23 - Table 7</t>
  </si>
  <si>
    <t>Does not detail why only three scenario's are in scope.</t>
  </si>
  <si>
    <t>Does not detail why there only a single ‘Act on Climate’ scenario?</t>
  </si>
  <si>
    <t>Does not detail why the future of gas docket scenario's and analysis are not leveraged further in reporting.</t>
  </si>
  <si>
    <t>Does not detail why the future of gas docket scenario's and analysis are not leveraged further.</t>
  </si>
  <si>
    <t xml:space="preserve">Does not detail why the future of gas docket scenario's and analysis are not leveraged further or if significant changes since have occurred. </t>
  </si>
  <si>
    <t>Does not detail additional scenario sets with similar characteristics for other recent studies in reporting.</t>
  </si>
  <si>
    <t>Does not detail ‘modest’ and ‘optimistic’ electrification definitions or specify underlying data sources, technological assumptions, or models supporting specific values for this sector in each scenario.</t>
  </si>
  <si>
    <t>"In addition to electricity costs, in the Act on Climate scenario the industrial sector also sees spending on capital investment for increased electrified technologies, efficiency upgrades, and, in later years, renewable fuels."</t>
  </si>
  <si>
    <t>No sector-specific review of RI’s industrial base found in supporting documents.</t>
  </si>
  <si>
    <t>Is the only assumption that will vary across scenarios for the industrial sector related to electrification? Are there efficiency or other assumptions that are also changing across scenarios?</t>
  </si>
  <si>
    <t xml:space="preserve">There is a policy overview that goes into detail on the Renewable Energy Standard being the key factor that supports 100% renewable energy sources by 2033. No mention of a scenario being considered that deso not rely on this. </t>
  </si>
  <si>
    <t>Technical appendix, policy overview, pg. 38</t>
  </si>
  <si>
    <t>Some write up on PLEXOS methodology and inputs but not the level of detail requested.</t>
  </si>
  <si>
    <t>The public documentation notes limited emphasis on in-state DG and EE but does not explain how zero-emissions electricity by 2033 is achieved or how DG and EE are treated under REC-based compliance.</t>
  </si>
  <si>
    <r>
      <t>T</t>
    </r>
    <r>
      <rPr>
        <sz val="11"/>
        <color theme="1"/>
        <rFont val="Aptos Narrow"/>
        <family val="2"/>
        <scheme val="minor"/>
      </rPr>
      <t>his value is not changing across the scenarios, correct?</t>
    </r>
  </si>
  <si>
    <t>Draft strategy includes a line "The total cost of complying with the RES will depend on several factors – including market-based REC prices and the cost of renewable energy procured."</t>
  </si>
  <si>
    <t>The Strategy references the Future of Gas docket but does not clearly describe how its analysis is incorporated into or updated by the Climate Strategy modeling.</t>
  </si>
  <si>
    <t>Climate Strategy pg. 34</t>
  </si>
  <si>
    <t>Climate Strategy - Decarbonization of the Electric Grid pg. 20</t>
  </si>
  <si>
    <t>No Reference to optimistic renewable fuel blending in any of the documents.</t>
  </si>
  <si>
    <t xml:space="preserve">Does not clearly define the specific gas and renewable fuel assumptions applied to scenarios other than the Act on Climate scenario.  </t>
  </si>
  <si>
    <t>Technical Appendix  pg. 93, Climate strategy pg. 79</t>
  </si>
  <si>
    <t>Technical Appendix pg. 93, Climate strategy pg. 79</t>
  </si>
  <si>
    <t>Refers to total carbon stock - assumes forest acreage/sink shrinks over time and also an apparent increase in annual carbon removals.</t>
  </si>
  <si>
    <t>Technical appendix pg 55 (links to RIDOT file) + RIDOT - Evaluation of Transportation Carbon Reduction Strategies for Rhode Island file provided</t>
  </si>
  <si>
    <t xml:space="preserve">RIDOT - Evaluation of Transportation Carbon Reduction Strategies for Rhode Island pg. 12 </t>
  </si>
  <si>
    <t>No specific mention of RIDEM Transportation Emissions Reduction Strategy, but includes source and file on RIDOT/Cambridge transportation reduction strategy file.</t>
  </si>
  <si>
    <t>RIDOT modelling file says baseline annual EV sales were provided by E3, but no further details on market share breakdown.</t>
  </si>
  <si>
    <t>Includes source and file on RIDOT/Cambridge transportation reduction strategy file.</t>
  </si>
  <si>
    <t xml:space="preserve">Technical appendix .pg 55 (links to RIDOT file) +  RIDOT - Evaluation of Transportation Carbon Reduction Strategies for Rhode Island </t>
  </si>
  <si>
    <t>Includes source and file on RIDOT/Cambridge transportation reduction strategy file. RIDOT file includes land use assumptions and mode shift.</t>
  </si>
  <si>
    <t>Technical appendix .pg 55 (links to RIDOT file) and mode shift changes .pg 41 + RIDOT - Evaluation of Transportation Carbon Reduction Strategies for Rhode Island pg. 21 (mode shift) + land use .pg 29</t>
  </si>
  <si>
    <t>Technical appendix .pg 55 (links to RIDOT file) and table 9 transportation reduction strategies .pg 41</t>
  </si>
  <si>
    <t xml:space="preserve">RIDOT - Evaluation of Transportation Carbon Reduction Strategies for Rhode Island pg. 21 </t>
  </si>
  <si>
    <t xml:space="preserve">Includes source and file on RIDOT/Cambridge transportation reduction strategy file. Includes travel pricing mechanisms, public fleet electirfication, NEVI charger funding etc. </t>
  </si>
  <si>
    <t xml:space="preserve">No mention of upstream emissions from low-carbon/renewable fuels only mentioned of upstream oil and gas. </t>
  </si>
  <si>
    <t xml:space="preserve">Energy Master plan pg. 2 - "The final energy demands from Pathways are typically passed to energy supply models like the E3 RESOLVE model for electricity sector capacity expansion…"SOLVE modeling for the electricity sector"). </t>
  </si>
  <si>
    <t>Some notes in the pathway models draft data inputs flagging some inputs are accounted for in the RESOLVE modeling for the electricity sector (i.e. "Emissions from electricity generation are accounted for in the RESOLVE modeling for the electricity sector").</t>
  </si>
  <si>
    <t>Some notes in the pathway models draft data inputs flagging some inputs are accounted for in the RESOLVE modeling for the electricity sector (i.e. "Emissions from electricity generation are accounted for")</t>
  </si>
  <si>
    <t xml:space="preserve">Note in pathway models draft data inputs file stating " Prices for electricity are accounted for in the RESOLVE modeling for the electricity sector" - tab "Fuel Prices". No other details. </t>
  </si>
  <si>
    <t>Biofuels Model - Detailed methodology not provided under public record.</t>
  </si>
  <si>
    <t>Technical appendices Figure 1 - pg.11</t>
  </si>
  <si>
    <t>Not provided on public record.</t>
  </si>
  <si>
    <t>Pathway models draft data inputs.</t>
  </si>
  <si>
    <t>No "Candidate Resources" tab in any of the public excel files. Mention in technical appendix "Added nuclear SMR and 100-hr battery candidate resources in all regions except Rhode Island and Boston. Note that many of the ISO-NE 2024 Economic Study cases included these resources as candidates but the PLEXOS LT model that ISO-NE released publicly did not, so they were added back to be consistent with the set of resources typically available in ISO-NE’s 2024 Economic Study." Technical Appendix pg. 107</t>
  </si>
  <si>
    <t xml:space="preserve">Question not answered. Technical appendix includes section titled "E3 Updates to ISO-NE PLEXOS LT Model" stating that nuclear SMR and 100-hr battery candidate resources were added in all regions except Rhode Island and Boston. </t>
  </si>
  <si>
    <t>Not answered in public documents.</t>
  </si>
  <si>
    <t xml:space="preserve"> 'Annual Load and Peak Forecast' and ‘Hourly Load Forecast’ tabs are not tabs in any publically available files. A footnote is included in the technical appendix stating " In this and all subsequent PLEXOS results figures, energy from BTM and non-Forward Capacity Market solar resources embedded in the load profiles of ISO-NE’s PLEXOS model are not shown because this energy is modeled as a reduction in demand". </t>
  </si>
  <si>
    <t>Build cost is not mentioned in the public records.</t>
  </si>
  <si>
    <t>No way to determine if PLEXOS model is being run once or multiple times from public records.</t>
  </si>
  <si>
    <t>No Baseline Resources tab available in public records.</t>
  </si>
  <si>
    <t>Imports of renewables from outside of ISO-NE were not quantified or included in the RPS constraint. No mention of allocation process.</t>
  </si>
  <si>
    <t>Technical Appendix Figure 20 pg. 102</t>
  </si>
  <si>
    <t>Technical appendix Figure 1 - pg.11</t>
  </si>
  <si>
    <t xml:space="preserve">Technical appendix provides an illustrative figure and text to highlight how the models interact. How limitations or uncertainties in one may impact results in another specifically is not specified. </t>
  </si>
  <si>
    <t xml:space="preserve">No combined results set made public or mentioned in public record. </t>
  </si>
  <si>
    <t>Technical appendix provides an illustrative figure and text to highlight how the models interact. Specifics on results sets and which inputs they are providing are not detailed.</t>
  </si>
  <si>
    <t>A specific, time-bound implementation roadmap is not included.</t>
  </si>
  <si>
    <t xml:space="preserve">Somewhat addressed with text "Consistent with the Policy Scenario in ISO-NE’s recent Economic Study analysis, E3 modeled a limit on GHG emissions from the ISO-NE electric system of 0.9 million metric tons (1 million short tons) by 2050, decreasing linearly from the 2024 historical value of 24 million metric tons." </t>
  </si>
  <si>
    <t>Pathways Model draft data inputs - Devices tab</t>
  </si>
  <si>
    <t xml:space="preserve">Deeper retrofits such as net zero or passive house standards are not captured in analysis. </t>
  </si>
  <si>
    <t>Primary Developer: Emma Hill, Dunsky Energy + Climate Advisors</t>
  </si>
  <si>
    <t>Date Updated: February 11, 2026</t>
  </si>
  <si>
    <t>STAB Consultant Team 
Climate Action Strategy Question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</si>
</sst>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u/>
      <sz val="11"/>
      <color theme="11"/>
      <name val="Aptos Narrow"/>
      <family val="2"/>
      <scheme val="minor"/>
    </font>
    <font>
      <sz val="11"/>
      <color theme="1"/>
      <name val="Avenir Next LT Pro"/>
      <family val="2"/>
    </font>
    <font>
      <sz val="8"/>
      <name val="Aptos Narrow"/>
      <family val="2"/>
      <scheme val="minor"/>
    </font>
    <font>
      <sz val="7"/>
      <color rgb="FF013766"/>
      <name val="Times New Roman"/>
      <family val="1"/>
    </font>
    <font>
      <b/>
      <sz val="16"/>
      <color theme="1"/>
      <name val="Aptos Narrow"/>
      <family val="2"/>
      <scheme val="minor"/>
    </font>
    <font>
      <b/>
      <sz val="14"/>
      <color theme="1"/>
      <name val="Aptos Narrow"/>
      <family val="2"/>
      <scheme val="minor"/>
    </font>
    <font>
      <b/>
      <sz val="12"/>
      <color theme="1"/>
      <name val="Aptos Narrow"/>
      <family val="2"/>
      <scheme val="minor"/>
    </font>
    <font>
      <b/>
      <sz val="10"/>
      <color theme="1"/>
      <name val="Aptos Narrow"/>
      <family val="2"/>
      <scheme val="minor"/>
    </font>
    <font>
      <b/>
      <u/>
      <sz val="11"/>
      <color rgb="FF993366"/>
      <name val="Aptos Narrow"/>
      <family val="2"/>
      <scheme val="minor"/>
    </font>
    <font>
      <b/>
      <sz val="16"/>
      <color rgb="FF003766"/>
      <name val="Aptos Narrow"/>
      <family val="2"/>
      <scheme val="minor"/>
    </font>
    <font>
      <b/>
      <sz val="10"/>
      <color rgb="FF003766"/>
      <name val="Aptos Narrow"/>
      <family val="2"/>
      <scheme val="minor"/>
    </font>
    <font>
      <b/>
      <sz val="14"/>
      <color rgb="FF000000"/>
      <name val="Aptos Narrow"/>
      <family val="2"/>
      <scheme val="minor"/>
    </font>
    <font>
      <b/>
      <sz val="16"/>
      <color rgb="FF0069B5"/>
      <name val="Aptos Narrow"/>
      <family val="2"/>
      <scheme val="minor"/>
    </font>
    <font>
      <b/>
      <sz val="11"/>
      <color theme="0"/>
      <name val="Aptos Narrow"/>
      <family val="2"/>
      <scheme val="minor"/>
    </font>
    <font>
      <sz val="11"/>
      <name val="Aptos Narrow"/>
      <family val="2"/>
      <scheme val="minor"/>
    </font>
    <font>
      <sz val="7"/>
      <color rgb="FF013766"/>
      <name val="Aptos Narrow"/>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bgColor indexed="64"/>
      </patternFill>
    </fill>
    <fill>
      <patternFill patternType="solid">
        <fgColor theme="8"/>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0"/>
        <bgColor indexed="64"/>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xf numFmtId="0" fontId="8" fillId="0" borderId="0" applyNumberFormat="0" applyFill="0" applyBorder="0" applyAlignment="0"/>
    <xf numFmtId="0" fontId="9" fillId="0" borderId="0" applyNumberFormat="0" applyFill="0" applyBorder="0" applyAlignment="0"/>
    <xf numFmtId="0" fontId="1" fillId="0" borderId="0" applyNumberFormat="0" applyFill="0" applyBorder="0" applyAlignment="0"/>
    <xf numFmtId="0" fontId="10" fillId="0" borderId="0" applyNumberFormat="0" applyFill="0" applyBorder="0" applyAlignment="0"/>
    <xf numFmtId="0" fontId="11" fillId="0" borderId="0" applyNumberFormat="0" applyFill="0" applyBorder="0" applyAlignment="0"/>
  </cellStyleXfs>
  <cellXfs count="34">
    <xf numFmtId="0" fontId="0" fillId="0" borderId="0" xfId="0"/>
    <xf numFmtId="0" fontId="0" fillId="0" borderId="0" xfId="0" applyAlignment="1">
      <alignment wrapText="1"/>
    </xf>
    <xf numFmtId="0" fontId="8" fillId="0" borderId="0" xfId="4"/>
    <xf numFmtId="0" fontId="11" fillId="0" borderId="0" xfId="8"/>
    <xf numFmtId="0" fontId="10" fillId="0" borderId="0" xfId="7"/>
    <xf numFmtId="0" fontId="9" fillId="0" borderId="0" xfId="5"/>
    <xf numFmtId="0" fontId="1" fillId="0" borderId="0" xfId="6"/>
    <xf numFmtId="0" fontId="15" fillId="0" borderId="0" xfId="3" applyFont="1"/>
    <xf numFmtId="0" fontId="16" fillId="2" borderId="1" xfId="0" applyFont="1" applyFill="1" applyBorder="1"/>
    <xf numFmtId="0" fontId="0" fillId="3" borderId="1" xfId="0" applyFill="1" applyBorder="1"/>
    <xf numFmtId="0" fontId="0" fillId="0" borderId="1" xfId="0" applyBorder="1"/>
    <xf numFmtId="0" fontId="17" fillId="4" borderId="0" xfId="0" applyFont="1" applyFill="1"/>
    <xf numFmtId="0" fontId="16" fillId="2" borderId="2" xfId="0" applyFont="1" applyFill="1" applyBorder="1"/>
    <xf numFmtId="0" fontId="0" fillId="0" borderId="0" xfId="0" applyAlignment="1">
      <alignment horizontal="left"/>
    </xf>
    <xf numFmtId="0" fontId="1" fillId="0" borderId="0" xfId="0" applyFont="1"/>
    <xf numFmtId="0" fontId="0" fillId="0" borderId="0" xfId="0" applyAlignment="1">
      <alignment vertical="top" wrapText="1"/>
    </xf>
    <xf numFmtId="0" fontId="4" fillId="0" borderId="0" xfId="0" applyFont="1" applyAlignment="1">
      <alignment wrapText="1"/>
    </xf>
    <xf numFmtId="0" fontId="16" fillId="5" borderId="0" xfId="0" applyFont="1" applyFill="1"/>
    <xf numFmtId="0" fontId="0" fillId="0" borderId="0" xfId="0" pivotButton="1"/>
    <xf numFmtId="0" fontId="0" fillId="4" borderId="0" xfId="0" applyFill="1"/>
    <xf numFmtId="0" fontId="0" fillId="0" borderId="0" xfId="0" applyAlignment="1">
      <alignment vertical="center" wrapText="1"/>
    </xf>
    <xf numFmtId="0" fontId="0" fillId="6" borderId="0" xfId="0" applyFill="1"/>
    <xf numFmtId="0" fontId="0" fillId="0" borderId="0" xfId="0" applyAlignment="1">
      <alignment horizontal="left" wrapText="1"/>
    </xf>
    <xf numFmtId="0" fontId="0" fillId="7" borderId="1" xfId="0" applyFill="1" applyBorder="1"/>
    <xf numFmtId="0" fontId="0" fillId="7" borderId="0" xfId="0" applyFill="1"/>
    <xf numFmtId="0" fontId="0" fillId="7" borderId="0" xfId="0" applyFill="1" applyAlignment="1">
      <alignment wrapText="1"/>
    </xf>
    <xf numFmtId="0" fontId="17" fillId="8" borderId="0" xfId="0" applyFont="1" applyFill="1"/>
    <xf numFmtId="0" fontId="11" fillId="0" borderId="0" xfId="8"/>
    <xf numFmtId="0" fontId="0" fillId="9" borderId="0" xfId="0" applyFill="1"/>
    <xf numFmtId="0" fontId="12" fillId="9" borderId="0" xfId="3" applyFont="1" applyFill="1"/>
    <xf numFmtId="0" fontId="11" fillId="9" borderId="0" xfId="8" applyFill="1"/>
    <xf numFmtId="0" fontId="13" fillId="9" borderId="0" xfId="7" applyFont="1" applyFill="1"/>
    <xf numFmtId="0" fontId="14" fillId="9" borderId="0" xfId="4" applyFont="1" applyFill="1"/>
    <xf numFmtId="0" fontId="12" fillId="9" borderId="0" xfId="3" applyFont="1" applyFill="1" applyAlignment="1"/>
  </cellXfs>
  <cellStyles count="9">
    <cellStyle name="bpm_h1" xfId="5" xr:uid="{BB859584-91E0-4526-A913-FCFBD540B03D}"/>
    <cellStyle name="bpm_h2" xfId="6" xr:uid="{8E5BE6BA-4E8A-40BE-85C9-2FCECDA94CAE}"/>
    <cellStyle name="bpm_h3" xfId="7" xr:uid="{B4B426F9-CF70-455A-A666-31E8B1D319A4}"/>
    <cellStyle name="bpm_link" xfId="8" xr:uid="{57E2A68D-C2EB-4C12-BA0C-98D69186FA51}"/>
    <cellStyle name="bpm_t1" xfId="3" xr:uid="{4F4EEBA6-56C9-4890-96FC-3B60B4F3EBF6}"/>
    <cellStyle name="bpm_t2" xfId="4" xr:uid="{DD29CDF3-FB81-4740-B7A8-0ACD4020A9A4}"/>
    <cellStyle name="Followed Hyperlink" xfId="2" builtinId="9" hidden="1"/>
    <cellStyle name="Hyperlink" xfId="1" builtinId="8" hidden="1"/>
    <cellStyle name="Normal" xfId="0" builtinId="0"/>
  </cellStyles>
  <dxfs count="1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alignment horizontal="left" vertical="bottom" textRotation="0" wrapText="0" indent="0" justifyLastLine="0" shrinkToFit="0" readingOrder="0"/>
    </dxf>
    <dxf>
      <alignment horizontal="left" vertical="bottom"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alignmen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[STAB C-Team Climate Action Strategy Questions Tracker_2026.02.11.xlsx]Summary!PivotTable2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Count of Questions by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Summary!$S$10</c:f>
              <c:strCache>
                <c:ptCount val="1"/>
                <c:pt idx="0">
                  <c:v>Total</c:v>
                </c:pt>
              </c:strCache>
            </c:strRef>
          </c:tx>
          <c:spPr>
            <a:solidFill>
              <a:schemeClr val="accent1"/>
            </a:solidFill>
            <a:ln>
              <a:noFill/>
            </a:ln>
            <a:effectLst/>
          </c:spPr>
          <c:invertIfNegative val="0"/>
          <c:cat>
            <c:strRef>
              <c:f>Summary!$R$11:$R$15</c:f>
              <c:strCache>
                <c:ptCount val="4"/>
                <c:pt idx="0">
                  <c:v>Unresolved</c:v>
                </c:pt>
                <c:pt idx="1">
                  <c:v>In Process</c:v>
                </c:pt>
                <c:pt idx="2">
                  <c:v>Resolved</c:v>
                </c:pt>
                <c:pt idx="3">
                  <c:v>Data Recommendation Opportunity</c:v>
                </c:pt>
              </c:strCache>
            </c:strRef>
          </c:cat>
          <c:val>
            <c:numRef>
              <c:f>Summary!$S$11:$S$15</c:f>
              <c:numCache>
                <c:formatCode>General</c:formatCode>
                <c:ptCount val="4"/>
                <c:pt idx="0">
                  <c:v>57</c:v>
                </c:pt>
                <c:pt idx="1">
                  <c:v>38</c:v>
                </c:pt>
                <c:pt idx="2">
                  <c:v>6</c:v>
                </c:pt>
                <c:pt idx="3">
                  <c:v>4</c:v>
                </c:pt>
              </c:numCache>
            </c:numRef>
          </c:val>
          <c:extLst>
            <c:ext xmlns:c16="http://schemas.microsoft.com/office/drawing/2014/chart" uri="{C3380CC4-5D6E-409C-BE32-E72D297353CC}">
              <c16:uniqueId val="{00000000-35F6-4E9F-8D67-8847AB9CFB53}"/>
            </c:ext>
          </c:extLst>
        </c:ser>
        <c:dLbls>
          <c:showLegendKey val="0"/>
          <c:showVal val="0"/>
          <c:showCatName val="0"/>
          <c:showSerName val="0"/>
          <c:showPercent val="0"/>
          <c:showBubbleSize val="0"/>
        </c:dLbls>
        <c:gapWidth val="219"/>
        <c:overlap val="-27"/>
        <c:axId val="699808015"/>
        <c:axId val="699804175"/>
      </c:barChart>
      <c:catAx>
        <c:axId val="69980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04175"/>
        <c:crosses val="autoZero"/>
        <c:auto val="1"/>
        <c:lblAlgn val="ctr"/>
        <c:lblOffset val="100"/>
        <c:noMultiLvlLbl val="0"/>
      </c:catAx>
      <c:valAx>
        <c:axId val="6998041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08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[STAB C-Team Climate Action Strategy Questions Tracker_2026.02.11.xlsx]Summary!PivotTable1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 Count by</a:t>
            </a:r>
            <a:r>
              <a:rPr lang="en-US" baseline="0"/>
              <a:t> Category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Summary!$S$36</c:f>
              <c:strCache>
                <c:ptCount val="1"/>
                <c:pt idx="0">
                  <c:v>Total</c:v>
                </c:pt>
              </c:strCache>
            </c:strRef>
          </c:tx>
          <c:spPr>
            <a:solidFill>
              <a:schemeClr val="accent1"/>
            </a:solidFill>
            <a:ln>
              <a:noFill/>
            </a:ln>
            <a:effectLst/>
          </c:spPr>
          <c:invertIfNegative val="0"/>
          <c:cat>
            <c:strRef>
              <c:f>Summary!$R$37:$R$42</c:f>
              <c:strCache>
                <c:ptCount val="5"/>
                <c:pt idx="0">
                  <c:v>PATHWAYS model</c:v>
                </c:pt>
                <c:pt idx="1">
                  <c:v>PLEXOS</c:v>
                </c:pt>
                <c:pt idx="2">
                  <c:v>RESOLVE Model</c:v>
                </c:pt>
                <c:pt idx="3">
                  <c:v>Fuel Optimization Model</c:v>
                </c:pt>
                <c:pt idx="4">
                  <c:v>Biofuels Model</c:v>
                </c:pt>
              </c:strCache>
            </c:strRef>
          </c:cat>
          <c:val>
            <c:numRef>
              <c:f>Summary!$S$37:$S$42</c:f>
              <c:numCache>
                <c:formatCode>General</c:formatCode>
                <c:ptCount val="5"/>
                <c:pt idx="0">
                  <c:v>78</c:v>
                </c:pt>
                <c:pt idx="1">
                  <c:v>20</c:v>
                </c:pt>
                <c:pt idx="2">
                  <c:v>3</c:v>
                </c:pt>
                <c:pt idx="3">
                  <c:v>2</c:v>
                </c:pt>
                <c:pt idx="4">
                  <c:v>2</c:v>
                </c:pt>
              </c:numCache>
            </c:numRef>
          </c:val>
          <c:extLst>
            <c:ext xmlns:c16="http://schemas.microsoft.com/office/drawing/2014/chart" uri="{C3380CC4-5D6E-409C-BE32-E72D297353CC}">
              <c16:uniqueId val="{00000000-A854-4DEE-9795-80F6B374E56D}"/>
            </c:ext>
          </c:extLst>
        </c:ser>
        <c:dLbls>
          <c:showLegendKey val="0"/>
          <c:showVal val="0"/>
          <c:showCatName val="0"/>
          <c:showSerName val="0"/>
          <c:showPercent val="0"/>
          <c:showBubbleSize val="0"/>
        </c:dLbls>
        <c:gapWidth val="219"/>
        <c:overlap val="-27"/>
        <c:axId val="699804655"/>
        <c:axId val="699808495"/>
      </c:barChart>
      <c:catAx>
        <c:axId val="69980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08495"/>
        <c:crosses val="autoZero"/>
        <c:auto val="1"/>
        <c:lblAlgn val="ctr"/>
        <c:lblOffset val="100"/>
        <c:noMultiLvlLbl val="0"/>
      </c:catAx>
      <c:valAx>
        <c:axId val="699808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804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[STAB C-Team Climate Action Strategy Questions Tracker_2026.02.11.xlsx]Summary!PivotTable3</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Question Count by Topic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Summary!$S$62</c:f>
              <c:strCache>
                <c:ptCount val="1"/>
                <c:pt idx="0">
                  <c:v>Total</c:v>
                </c:pt>
              </c:strCache>
            </c:strRef>
          </c:tx>
          <c:spPr>
            <a:solidFill>
              <a:schemeClr val="accent1"/>
            </a:solidFill>
            <a:ln>
              <a:noFill/>
            </a:ln>
            <a:effectLst/>
          </c:spPr>
          <c:invertIfNegative val="0"/>
          <c:cat>
            <c:strRef>
              <c:f>Summary!$R$63:$R$75</c:f>
              <c:strCache>
                <c:ptCount val="12"/>
                <c:pt idx="0">
                  <c:v>Methodology - General</c:v>
                </c:pt>
                <c:pt idx="1">
                  <c:v>Buildings</c:v>
                </c:pt>
                <c:pt idx="2">
                  <c:v>Mobility</c:v>
                </c:pt>
                <c:pt idx="3">
                  <c:v>Scenario Definitions</c:v>
                </c:pt>
                <c:pt idx="4">
                  <c:v>Gas System</c:v>
                </c:pt>
                <c:pt idx="5">
                  <c:v>Industry</c:v>
                </c:pt>
                <c:pt idx="6">
                  <c:v>Electricity System</c:v>
                </c:pt>
                <c:pt idx="7">
                  <c:v>Overarching</c:v>
                </c:pt>
                <c:pt idx="8">
                  <c:v>Carbon Sinks</c:v>
                </c:pt>
                <c:pt idx="9">
                  <c:v>GHG Accounting</c:v>
                </c:pt>
                <c:pt idx="10">
                  <c:v>Sensitivities/Uncertainties</c:v>
                </c:pt>
                <c:pt idx="11">
                  <c:v>Land Use/Agriculture</c:v>
                </c:pt>
              </c:strCache>
            </c:strRef>
          </c:cat>
          <c:val>
            <c:numRef>
              <c:f>Summary!$S$63:$S$75</c:f>
              <c:numCache>
                <c:formatCode>General</c:formatCode>
                <c:ptCount val="12"/>
                <c:pt idx="0">
                  <c:v>33</c:v>
                </c:pt>
                <c:pt idx="1">
                  <c:v>19</c:v>
                </c:pt>
                <c:pt idx="2">
                  <c:v>15</c:v>
                </c:pt>
                <c:pt idx="3">
                  <c:v>10</c:v>
                </c:pt>
                <c:pt idx="4">
                  <c:v>5</c:v>
                </c:pt>
                <c:pt idx="5">
                  <c:v>5</c:v>
                </c:pt>
                <c:pt idx="6">
                  <c:v>4</c:v>
                </c:pt>
                <c:pt idx="7">
                  <c:v>4</c:v>
                </c:pt>
                <c:pt idx="8">
                  <c:v>4</c:v>
                </c:pt>
                <c:pt idx="9">
                  <c:v>4</c:v>
                </c:pt>
                <c:pt idx="10">
                  <c:v>1</c:v>
                </c:pt>
                <c:pt idx="11">
                  <c:v>1</c:v>
                </c:pt>
              </c:numCache>
            </c:numRef>
          </c:val>
          <c:extLst>
            <c:ext xmlns:c16="http://schemas.microsoft.com/office/drawing/2014/chart" uri="{C3380CC4-5D6E-409C-BE32-E72D297353CC}">
              <c16:uniqueId val="{00000000-1BCF-4B1F-B690-E6E6A1D66D29}"/>
            </c:ext>
          </c:extLst>
        </c:ser>
        <c:dLbls>
          <c:showLegendKey val="0"/>
          <c:showVal val="0"/>
          <c:showCatName val="0"/>
          <c:showSerName val="0"/>
          <c:showPercent val="0"/>
          <c:showBubbleSize val="0"/>
        </c:dLbls>
        <c:gapWidth val="219"/>
        <c:overlap val="-27"/>
        <c:axId val="926984447"/>
        <c:axId val="949945167"/>
      </c:barChart>
      <c:catAx>
        <c:axId val="926984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9945167"/>
        <c:crosses val="autoZero"/>
        <c:auto val="1"/>
        <c:lblAlgn val="ctr"/>
        <c:lblOffset val="100"/>
        <c:noMultiLvlLbl val="0"/>
      </c:catAx>
      <c:valAx>
        <c:axId val="949945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9844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Strategy Review</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Summary!$S$85</c:f>
              <c:strCache>
                <c:ptCount val="1"/>
                <c:pt idx="0">
                  <c:v>Count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36-4B41-85A0-3ECD9C11F5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470-4F73-BF48-819B83B00AE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70-4F73-BF48-819B83B00AE1}"/>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1-6D36-4B41-85A0-3ECD9C11F5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Summary!$R$86:$R$88</c:f>
              <c:strCache>
                <c:ptCount val="3"/>
                <c:pt idx="0">
                  <c:v>Not Addressed</c:v>
                </c:pt>
                <c:pt idx="1">
                  <c:v>Addressed</c:v>
                </c:pt>
                <c:pt idx="2">
                  <c:v>Partially Addressed</c:v>
                </c:pt>
              </c:strCache>
            </c:strRef>
          </c:cat>
          <c:val>
            <c:numRef>
              <c:f>Summary!$S$86:$S$88</c:f>
              <c:numCache>
                <c:formatCode>General</c:formatCode>
                <c:ptCount val="3"/>
                <c:pt idx="0">
                  <c:v>66</c:v>
                </c:pt>
                <c:pt idx="1">
                  <c:v>19</c:v>
                </c:pt>
                <c:pt idx="2">
                  <c:v>33</c:v>
                </c:pt>
              </c:numCache>
            </c:numRef>
          </c:val>
          <c:extLst>
            <c:ext xmlns:c16="http://schemas.microsoft.com/office/drawing/2014/chart" uri="{C3380CC4-5D6E-409C-BE32-E72D297353CC}">
              <c16:uniqueId val="{00000000-6D36-4B41-85A0-3ECD9C11F5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_Contents!A4"/></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Climate Questions'!C4"/><Relationship Id="rId5" Type="http://schemas.openxmlformats.org/officeDocument/2006/relationships/hyperlink" Target="#'Log'!B4"/><Relationship Id="rId4" Type="http://schemas.openxmlformats.org/officeDocument/2006/relationships/hyperlink" Target="#'Summary'!B5"/></Relationships>
</file>

<file path=xl/drawings/_rels/drawing4.xml.rels><?xml version="1.0" encoding="UTF-8" standalone="yes"?>
<Relationships xmlns="http://schemas.openxmlformats.org/package/2006/relationships"><Relationship Id="rId3" Type="http://schemas.openxmlformats.org/officeDocument/2006/relationships/hyperlink" Target="#'Resilience Questions'!C4"/><Relationship Id="rId2" Type="http://schemas.openxmlformats.org/officeDocument/2006/relationships/hyperlink" Target="#'Summary'!B4"/><Relationship Id="rId1" Type="http://schemas.openxmlformats.org/officeDocument/2006/relationships/hyperlink" Target="#Climate Questions!A4"/></Relationships>
</file>

<file path=xl/drawings/_rels/drawing5.xml.rels><?xml version="1.0" encoding="UTF-8" standalone="yes"?>
<Relationships xmlns="http://schemas.openxmlformats.org/package/2006/relationships"><Relationship Id="rId3" Type="http://schemas.openxmlformats.org/officeDocument/2006/relationships/hyperlink" Target="#'_Cover'!C4"/><Relationship Id="rId2" Type="http://schemas.openxmlformats.org/officeDocument/2006/relationships/hyperlink" Target="#'Resilience Questions'!B4"/><Relationship Id="rId1" Type="http://schemas.openxmlformats.org/officeDocument/2006/relationships/hyperlink" Target="#'Data Validation'!B5"/></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1</xdr:row>
      <xdr:rowOff>70338</xdr:rowOff>
    </xdr:from>
    <xdr:to>
      <xdr:col>4</xdr:col>
      <xdr:colOff>3127375</xdr:colOff>
      <xdr:row>6</xdr:row>
      <xdr:rowOff>187325</xdr:rowOff>
    </xdr:to>
    <xdr:pic>
      <xdr:nvPicPr>
        <xdr:cNvPr id="3" name="Picture 2">
          <a:extLst>
            <a:ext uri="{FF2B5EF4-FFF2-40B4-BE49-F238E27FC236}">
              <a16:creationId xmlns:a16="http://schemas.microsoft.com/office/drawing/2014/main" id="{15D173A7-6000-2377-BA2D-ABFA2C37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260838"/>
          <a:ext cx="3651251" cy="1088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0</xdr:col>
      <xdr:colOff>114300</xdr:colOff>
      <xdr:row>4</xdr:row>
      <xdr:rowOff>34925</xdr:rowOff>
    </xdr:to>
    <xdr:sp macro="" textlink="">
      <xdr:nvSpPr>
        <xdr:cNvPr id="2" name="ArrowSheetTop">
          <a:hlinkClick xmlns:r="http://schemas.openxmlformats.org/officeDocument/2006/relationships" r:id="rId1" tooltip="Top of Sheet"/>
          <a:extLst>
            <a:ext uri="{FF2B5EF4-FFF2-40B4-BE49-F238E27FC236}">
              <a16:creationId xmlns:a16="http://schemas.microsoft.com/office/drawing/2014/main" id="{443FB32B-2146-A2E9-143B-6D2A2782FB15}"/>
            </a:ext>
          </a:extLst>
        </xdr:cNvPr>
        <xdr:cNvSpPr>
          <a:spLocks noChangeAspect="1"/>
        </xdr:cNvSpPr>
      </xdr:nvSpPr>
      <xdr:spPr>
        <a:xfrm>
          <a:off x="0" y="736600"/>
          <a:ext cx="114300" cy="152400"/>
        </a:xfrm>
        <a:prstGeom prst="up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352424</xdr:colOff>
      <xdr:row>5</xdr:row>
      <xdr:rowOff>38100</xdr:rowOff>
    </xdr:from>
    <xdr:to>
      <xdr:col>13</xdr:col>
      <xdr:colOff>352424</xdr:colOff>
      <xdr:row>27</xdr:row>
      <xdr:rowOff>90487</xdr:rowOff>
    </xdr:to>
    <xdr:graphicFrame macro="">
      <xdr:nvGraphicFramePr>
        <xdr:cNvPr id="2" name="Chart 1">
          <a:extLst>
            <a:ext uri="{FF2B5EF4-FFF2-40B4-BE49-F238E27FC236}">
              <a16:creationId xmlns:a16="http://schemas.microsoft.com/office/drawing/2014/main" id="{226BA73E-2A1B-36C5-DE08-72C6F35628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304799</xdr:colOff>
      <xdr:row>29</xdr:row>
      <xdr:rowOff>166687</xdr:rowOff>
    </xdr:from>
    <xdr:to>
      <xdr:col>13</xdr:col>
      <xdr:colOff>380999</xdr:colOff>
      <xdr:row>51</xdr:row>
      <xdr:rowOff>28575</xdr:rowOff>
    </xdr:to>
    <xdr:graphicFrame macro="">
      <xdr:nvGraphicFramePr>
        <xdr:cNvPr id="4" name="Chart 3">
          <a:extLst>
            <a:ext uri="{FF2B5EF4-FFF2-40B4-BE49-F238E27FC236}">
              <a16:creationId xmlns:a16="http://schemas.microsoft.com/office/drawing/2014/main" id="{E1FF11AC-0FDE-B6DD-D0F4-CB1035D04B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314325</xdr:colOff>
      <xdr:row>53</xdr:row>
      <xdr:rowOff>185736</xdr:rowOff>
    </xdr:from>
    <xdr:to>
      <xdr:col>16</xdr:col>
      <xdr:colOff>85725</xdr:colOff>
      <xdr:row>81</xdr:row>
      <xdr:rowOff>19050</xdr:rowOff>
    </xdr:to>
    <xdr:graphicFrame macro="">
      <xdr:nvGraphicFramePr>
        <xdr:cNvPr id="5" name="Chart 4">
          <a:extLst>
            <a:ext uri="{FF2B5EF4-FFF2-40B4-BE49-F238E27FC236}">
              <a16:creationId xmlns:a16="http://schemas.microsoft.com/office/drawing/2014/main" id="{FEC8BAEE-A9AB-3205-FC80-9EC21193E8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xdr:row>
      <xdr:rowOff>50800</xdr:rowOff>
    </xdr:from>
    <xdr:to>
      <xdr:col>0</xdr:col>
      <xdr:colOff>114300</xdr:colOff>
      <xdr:row>4</xdr:row>
      <xdr:rowOff>9525</xdr:rowOff>
    </xdr:to>
    <xdr:sp macro="" textlink="">
      <xdr:nvSpPr>
        <xdr:cNvPr id="3" name="ArrowSheetTop">
          <a:hlinkClick xmlns:r="http://schemas.openxmlformats.org/officeDocument/2006/relationships" r:id="rId4" tooltip="Top of Sheet"/>
          <a:extLst>
            <a:ext uri="{FF2B5EF4-FFF2-40B4-BE49-F238E27FC236}">
              <a16:creationId xmlns:a16="http://schemas.microsoft.com/office/drawing/2014/main" id="{4A7F8F44-5ECC-30DC-66DB-16DA9D370956}"/>
            </a:ext>
          </a:extLst>
        </xdr:cNvPr>
        <xdr:cNvSpPr>
          <a:spLocks noChangeAspect="1"/>
        </xdr:cNvSpPr>
      </xdr:nvSpPr>
      <xdr:spPr>
        <a:xfrm>
          <a:off x="0" y="736600"/>
          <a:ext cx="114300" cy="152400"/>
        </a:xfrm>
        <a:prstGeom prst="up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6350</xdr:colOff>
      <xdr:row>3</xdr:row>
      <xdr:rowOff>88900</xdr:rowOff>
    </xdr:from>
    <xdr:to>
      <xdr:col>1</xdr:col>
      <xdr:colOff>161925</xdr:colOff>
      <xdr:row>4</xdr:row>
      <xdr:rowOff>9525</xdr:rowOff>
    </xdr:to>
    <xdr:sp macro="" textlink="">
      <xdr:nvSpPr>
        <xdr:cNvPr id="6" name="ArrowSheetPrevious">
          <a:hlinkClick xmlns:r="http://schemas.openxmlformats.org/officeDocument/2006/relationships" r:id="rId5" tooltip="Previous Sheet"/>
          <a:extLst>
            <a:ext uri="{FF2B5EF4-FFF2-40B4-BE49-F238E27FC236}">
              <a16:creationId xmlns:a16="http://schemas.microsoft.com/office/drawing/2014/main" id="{BB528133-E719-0028-3418-D679AA25E518}"/>
            </a:ext>
          </a:extLst>
        </xdr:cNvPr>
        <xdr:cNvSpPr/>
      </xdr:nvSpPr>
      <xdr:spPr>
        <a:xfrm>
          <a:off x="187325" y="774700"/>
          <a:ext cx="155575" cy="114300"/>
        </a:xfrm>
        <a:prstGeom prst="lef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9525</xdr:colOff>
      <xdr:row>3</xdr:row>
      <xdr:rowOff>88900</xdr:rowOff>
    </xdr:from>
    <xdr:to>
      <xdr:col>2</xdr:col>
      <xdr:colOff>158750</xdr:colOff>
      <xdr:row>4</xdr:row>
      <xdr:rowOff>9525</xdr:rowOff>
    </xdr:to>
    <xdr:sp macro="" textlink="">
      <xdr:nvSpPr>
        <xdr:cNvPr id="7" name="ArrowSheetNext">
          <a:hlinkClick xmlns:r="http://schemas.openxmlformats.org/officeDocument/2006/relationships" r:id="rId6" tooltip="Next Sheet"/>
          <a:extLst>
            <a:ext uri="{FF2B5EF4-FFF2-40B4-BE49-F238E27FC236}">
              <a16:creationId xmlns:a16="http://schemas.microsoft.com/office/drawing/2014/main" id="{46D46E1B-CE0D-0555-E55A-46A138120E2C}"/>
            </a:ext>
          </a:extLst>
        </xdr:cNvPr>
        <xdr:cNvSpPr/>
      </xdr:nvSpPr>
      <xdr:spPr>
        <a:xfrm>
          <a:off x="371475" y="774700"/>
          <a:ext cx="149225" cy="114300"/>
        </a:xfrm>
        <a:prstGeom prst="righ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438544</xdr:colOff>
      <xdr:row>82</xdr:row>
      <xdr:rowOff>205184</xdr:rowOff>
    </xdr:from>
    <xdr:to>
      <xdr:col>15</xdr:col>
      <xdr:colOff>371419</xdr:colOff>
      <xdr:row>95</xdr:row>
      <xdr:rowOff>182563</xdr:rowOff>
    </xdr:to>
    <xdr:graphicFrame macro="">
      <xdr:nvGraphicFramePr>
        <xdr:cNvPr id="13" name="Chart 12">
          <a:extLst>
            <a:ext uri="{FF2B5EF4-FFF2-40B4-BE49-F238E27FC236}">
              <a16:creationId xmlns:a16="http://schemas.microsoft.com/office/drawing/2014/main" id="{65A44FC8-A043-9108-56BB-8D1A8D26EA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0</xdr:col>
      <xdr:colOff>114300</xdr:colOff>
      <xdr:row>4</xdr:row>
      <xdr:rowOff>1361</xdr:rowOff>
    </xdr:to>
    <xdr:sp macro="" textlink="">
      <xdr:nvSpPr>
        <xdr:cNvPr id="2" name="ArrowSheetTop">
          <a:hlinkClick xmlns:r="http://schemas.openxmlformats.org/officeDocument/2006/relationships" r:id="rId1" tooltip="Top of Sheet"/>
          <a:extLst>
            <a:ext uri="{FF2B5EF4-FFF2-40B4-BE49-F238E27FC236}">
              <a16:creationId xmlns:a16="http://schemas.microsoft.com/office/drawing/2014/main" id="{8A172047-79A8-2C13-E28D-F9599320550C}"/>
            </a:ext>
          </a:extLst>
        </xdr:cNvPr>
        <xdr:cNvSpPr>
          <a:spLocks noChangeAspect="1"/>
        </xdr:cNvSpPr>
      </xdr:nvSpPr>
      <xdr:spPr>
        <a:xfrm>
          <a:off x="0" y="736600"/>
          <a:ext cx="114300" cy="152400"/>
        </a:xfrm>
        <a:prstGeom prst="up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6350</xdr:colOff>
      <xdr:row>3</xdr:row>
      <xdr:rowOff>88900</xdr:rowOff>
    </xdr:from>
    <xdr:to>
      <xdr:col>1</xdr:col>
      <xdr:colOff>168275</xdr:colOff>
      <xdr:row>4</xdr:row>
      <xdr:rowOff>15875</xdr:rowOff>
    </xdr:to>
    <xdr:sp macro="" textlink="">
      <xdr:nvSpPr>
        <xdr:cNvPr id="3" name="ArrowSheetPrevious">
          <a:hlinkClick xmlns:r="http://schemas.openxmlformats.org/officeDocument/2006/relationships" r:id="rId2" tooltip="Previous Sheet"/>
          <a:extLst>
            <a:ext uri="{FF2B5EF4-FFF2-40B4-BE49-F238E27FC236}">
              <a16:creationId xmlns:a16="http://schemas.microsoft.com/office/drawing/2014/main" id="{50674AEE-BA7A-838B-6629-C9D1B77A562D}"/>
            </a:ext>
          </a:extLst>
        </xdr:cNvPr>
        <xdr:cNvSpPr/>
      </xdr:nvSpPr>
      <xdr:spPr>
        <a:xfrm>
          <a:off x="187325" y="774700"/>
          <a:ext cx="155575" cy="114300"/>
        </a:xfrm>
        <a:prstGeom prst="lef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9525</xdr:colOff>
      <xdr:row>3</xdr:row>
      <xdr:rowOff>88900</xdr:rowOff>
    </xdr:from>
    <xdr:to>
      <xdr:col>2</xdr:col>
      <xdr:colOff>166914</xdr:colOff>
      <xdr:row>4</xdr:row>
      <xdr:rowOff>15875</xdr:rowOff>
    </xdr:to>
    <xdr:sp macro="" textlink="">
      <xdr:nvSpPr>
        <xdr:cNvPr id="4" name="ArrowSheetNext">
          <a:hlinkClick xmlns:r="http://schemas.openxmlformats.org/officeDocument/2006/relationships" r:id="rId3" tooltip="Next Sheet"/>
          <a:extLst>
            <a:ext uri="{FF2B5EF4-FFF2-40B4-BE49-F238E27FC236}">
              <a16:creationId xmlns:a16="http://schemas.microsoft.com/office/drawing/2014/main" id="{023D29AD-AC05-4615-59B9-76C9559AFC93}"/>
            </a:ext>
          </a:extLst>
        </xdr:cNvPr>
        <xdr:cNvSpPr/>
      </xdr:nvSpPr>
      <xdr:spPr>
        <a:xfrm>
          <a:off x="371475" y="774700"/>
          <a:ext cx="149225" cy="114300"/>
        </a:xfrm>
        <a:prstGeom prst="righ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0</xdr:col>
      <xdr:colOff>114300</xdr:colOff>
      <xdr:row>4</xdr:row>
      <xdr:rowOff>9525</xdr:rowOff>
    </xdr:to>
    <xdr:sp macro="" textlink="">
      <xdr:nvSpPr>
        <xdr:cNvPr id="2" name="ArrowSheetTop">
          <a:hlinkClick xmlns:r="http://schemas.openxmlformats.org/officeDocument/2006/relationships" r:id="rId1" tooltip="Top of Sheet"/>
          <a:extLst>
            <a:ext uri="{FF2B5EF4-FFF2-40B4-BE49-F238E27FC236}">
              <a16:creationId xmlns:a16="http://schemas.microsoft.com/office/drawing/2014/main" id="{2ECC781F-481A-CDFF-8DE2-4494D0390DFE}"/>
            </a:ext>
          </a:extLst>
        </xdr:cNvPr>
        <xdr:cNvSpPr>
          <a:spLocks noChangeAspect="1"/>
        </xdr:cNvSpPr>
      </xdr:nvSpPr>
      <xdr:spPr>
        <a:xfrm>
          <a:off x="0" y="736600"/>
          <a:ext cx="114300" cy="152400"/>
        </a:xfrm>
        <a:prstGeom prst="up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6350</xdr:colOff>
      <xdr:row>3</xdr:row>
      <xdr:rowOff>88900</xdr:rowOff>
    </xdr:from>
    <xdr:to>
      <xdr:col>1</xdr:col>
      <xdr:colOff>161925</xdr:colOff>
      <xdr:row>4</xdr:row>
      <xdr:rowOff>9525</xdr:rowOff>
    </xdr:to>
    <xdr:sp macro="" textlink="">
      <xdr:nvSpPr>
        <xdr:cNvPr id="3" name="ArrowSheetPrevious">
          <a:hlinkClick xmlns:r="http://schemas.openxmlformats.org/officeDocument/2006/relationships" r:id="rId2" tooltip="Previous Sheet"/>
          <a:extLst>
            <a:ext uri="{FF2B5EF4-FFF2-40B4-BE49-F238E27FC236}">
              <a16:creationId xmlns:a16="http://schemas.microsoft.com/office/drawing/2014/main" id="{3CF571E6-7945-9B0F-7638-7AA6586FCDF4}"/>
            </a:ext>
          </a:extLst>
        </xdr:cNvPr>
        <xdr:cNvSpPr/>
      </xdr:nvSpPr>
      <xdr:spPr>
        <a:xfrm>
          <a:off x="187325" y="774700"/>
          <a:ext cx="155575" cy="114300"/>
        </a:xfrm>
        <a:prstGeom prst="lef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9525</xdr:colOff>
      <xdr:row>3</xdr:row>
      <xdr:rowOff>88900</xdr:rowOff>
    </xdr:from>
    <xdr:to>
      <xdr:col>2</xdr:col>
      <xdr:colOff>158750</xdr:colOff>
      <xdr:row>4</xdr:row>
      <xdr:rowOff>9525</xdr:rowOff>
    </xdr:to>
    <xdr:sp macro="" textlink="">
      <xdr:nvSpPr>
        <xdr:cNvPr id="4" name="ArrowSheetNext">
          <a:hlinkClick xmlns:r="http://schemas.openxmlformats.org/officeDocument/2006/relationships" r:id="rId3" tooltip="Next Sheet"/>
          <a:extLst>
            <a:ext uri="{FF2B5EF4-FFF2-40B4-BE49-F238E27FC236}">
              <a16:creationId xmlns:a16="http://schemas.microsoft.com/office/drawing/2014/main" id="{C74BB1D9-551A-8DA4-1B4D-80FBCDE91C39}"/>
            </a:ext>
          </a:extLst>
        </xdr:cNvPr>
        <xdr:cNvSpPr/>
      </xdr:nvSpPr>
      <xdr:spPr>
        <a:xfrm>
          <a:off x="371475" y="774700"/>
          <a:ext cx="149225" cy="114300"/>
        </a:xfrm>
        <a:prstGeom prst="rightArrow">
          <a:avLst/>
        </a:prstGeom>
        <a:solidFill>
          <a:srgbClr val="993366"/>
        </a:solidFill>
        <a:ln w="19050" cap="flat" cmpd="sng" algn="ctr">
          <a:noFill/>
          <a:prstDash val="solid"/>
          <a:miter lim="800000"/>
        </a:ln>
        <a:effectLst/>
        <a:extLst>
          <a:ext uri="{91240B29-F687-4F45-9708-019B960494DF}">
            <a14:hiddenLine xmlns:a14="http://schemas.microsoft.com/office/drawing/2010/main" w="1905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muel Ross" refreshedDate="45894.54228159722" createdVersion="8" refreshedVersion="8" minRefreshableVersion="3" recordCount="106" xr:uid="{4829C376-1B69-4194-83B7-094836F68D73}">
  <cacheSource type="worksheet">
    <worksheetSource ref="F6:Q361" sheet="Climate Questions"/>
  </cacheSource>
  <cacheFields count="16">
    <cacheField name="Question id" numFmtId="0">
      <sharedItems containsString="0" containsBlank="1" containsNumber="1" containsInteger="1" minValue="1" maxValue="108"/>
    </cacheField>
    <cacheField name="Question Set Name" numFmtId="0">
      <sharedItems containsBlank="1"/>
    </cacheField>
    <cacheField name="Question sent date" numFmtId="0">
      <sharedItems containsBlank="1"/>
    </cacheField>
    <cacheField name="Question Set Number" numFmtId="0">
      <sharedItems containsString="0" containsBlank="1" containsNumber="1" containsInteger="1" minValue="1" maxValue="2"/>
    </cacheField>
    <cacheField name="Memo Question Number" numFmtId="0">
      <sharedItems containsBlank="1" containsMixedTypes="1" containsNumber="1" containsInteger="1" minValue="1" maxValue="59"/>
    </cacheField>
    <cacheField name="Question Set contents" numFmtId="0">
      <sharedItems containsBlank="1"/>
    </cacheField>
    <cacheField name="Question section" numFmtId="0">
      <sharedItems containsBlank="1"/>
    </cacheField>
    <cacheField name="Question category" numFmtId="0">
      <sharedItems containsBlank="1"/>
    </cacheField>
    <cacheField name="Category" numFmtId="0">
      <sharedItems containsBlank="1" count="6">
        <s v="PATHWAYS model"/>
        <s v="RESOLVE Model"/>
        <s v="Fuel Optimization Model"/>
        <s v="Biofuels Model"/>
        <s v="PLEXOS"/>
        <m/>
      </sharedItems>
    </cacheField>
    <cacheField name="Topic" numFmtId="0">
      <sharedItems containsBlank="1" count="13">
        <s v="Overarching"/>
        <s v="Buildings"/>
        <s v="Scenario Definitions"/>
        <s v="Methodology - General"/>
        <s v="Sensitivities/Uncertainties"/>
        <s v="Mobility"/>
        <s v="Industry"/>
        <s v="Carbon Sinks"/>
        <s v="Land Use/Agriculture"/>
        <s v="Electricity System"/>
        <s v="Gas System"/>
        <s v="GHG Accounting"/>
        <m/>
      </sharedItems>
    </cacheField>
    <cacheField name="Subtopic" numFmtId="0">
      <sharedItems containsBlank="1"/>
    </cacheField>
    <cacheField name="Question/Comment" numFmtId="0">
      <sharedItems containsBlank="1" longText="1"/>
    </cacheField>
    <cacheField name="Response" numFmtId="0">
      <sharedItems containsBlank="1" longText="1"/>
    </cacheField>
    <cacheField name="Response Data" numFmtId="0">
      <sharedItems containsBlank="1"/>
    </cacheField>
    <cacheField name="Status" numFmtId="0">
      <sharedItems containsBlank="1" count="8">
        <s v="Unresolved"/>
        <s v="Data Recommendation Opportunity"/>
        <s v="In Process"/>
        <s v="Resolved"/>
        <m/>
        <s v="FOLLOW UP TODAY" u="1"/>
        <s v="See item 46" u="1"/>
        <s v="Duplicate" u="1"/>
      </sharedItems>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n v="1"/>
    <s v="STAB Consultant Team Technical Questions 1.0"/>
    <s v="2025.07.22"/>
    <n v="1"/>
    <n v="1"/>
    <s v="PATHWAYS model - Inputs and Assumptions_x000a_Climate modeling scenario definition slide_x000a_Requests for additional models and methodologies from E3 outside of these areas"/>
    <s v="PATHWAYS model"/>
    <s v="Overarching"/>
    <x v="0"/>
    <x v="0"/>
    <s v="Key Drivers"/>
    <s v="Has E3 demonstrated correlation between the Pathways model’s three key drivers and each of the stock rollover subsectors? How is the selection and use of these drivers justified for each subsector?"/>
    <s v="None"/>
    <s v="None"/>
    <x v="0"/>
    <m/>
  </r>
  <r>
    <n v="2"/>
    <s v="STAB Consultant Team Technical Questions 1.0"/>
    <s v="2025.07.22"/>
    <n v="1"/>
    <n v="2"/>
    <s v="PATHWAYS model - Inputs and Assumptions_x000a_Climate modeling scenario definition slide_x000a_Requests for additional models and methodologies from E3 outside of these areas"/>
    <s v="PATHWAYS model"/>
    <s v="Overarching"/>
    <x v="0"/>
    <x v="0"/>
    <s v="Key Drivers"/>
    <s v="We agree with other stakeholder feedback that flags the need to update population and housing growth rates from the current 2013 forecasts."/>
    <s v="None"/>
    <s v="None"/>
    <x v="1"/>
    <m/>
  </r>
  <r>
    <n v="3"/>
    <s v="STAB Consultant Team Technical Questions 1.0"/>
    <s v="2025.07.22"/>
    <n v="1"/>
    <n v="3"/>
    <s v="PATHWAYS model - Inputs and Assumptions_x000a_Climate modeling scenario definition slide_x000a_Requests for additional models and methodologies from E3 outside of these areas"/>
    <s v="PATHWAYS model"/>
    <s v="Overarching"/>
    <x v="0"/>
    <x v="0"/>
    <s v="Data Source Rigor"/>
    <s v="For each input in the PATHWAYS model, please identify where inputs currently used in the Pathways model are: general (i.e., baseline assumptions in the Pathways model), carried forward from a recent study in another jurisdiction; carried forward from E3’s work on the Future of Gas Docket in Rhode Island; or updated directly for this project to reflect up-to-date Rhode Island-specific context, policies and data."/>
    <s v="None"/>
    <s v="None"/>
    <x v="0"/>
    <m/>
  </r>
  <r>
    <n v="4"/>
    <s v="STAB Consultant Team Technical Questions 1.0"/>
    <s v="2025.07.22"/>
    <n v="1"/>
    <n v="4"/>
    <s v="PATHWAYS model - Inputs and Assumptions_x000a_Climate modeling scenario definition slide_x000a_Requests for additional models and methodologies from E3 outside of these areas"/>
    <s v="PATHWAYS model"/>
    <s v="Overarching"/>
    <x v="0"/>
    <x v="0"/>
    <s v="Data Source Rigor"/>
    <s v="Please identify all inputs and assumptions that are significantly driven by professional judgement from E3 staff. This could be areas where there is limited data available, where specific values were selected from secondary sources with recognition of significant uncertainty, or other areas. For example, during the Future of Gas docket, several key modeling assumptions were based on professional judgement."/>
    <s v="None"/>
    <s v="None"/>
    <x v="0"/>
    <m/>
  </r>
  <r>
    <n v="8"/>
    <s v="STAB Consultant Team Technical Questions 1.0"/>
    <s v="2025.07.22"/>
    <n v="1"/>
    <n v="5"/>
    <s v="PATHWAYS model - Inputs and Assumptions_x000a_Climate modeling scenario definition slide_x000a_Requests for additional models and methodologies from E3 outside of these areas"/>
    <s v="PATHWAYS model"/>
    <s v="Overarching"/>
    <x v="0"/>
    <x v="1"/>
    <s v="Data Source Rigor"/>
    <s v="Demand and market adoption are “user-defined” in the model. Please provide a detailed description of how E3 will strike a balance between realistic and ambitious values and trajectories for these inputs."/>
    <s v="Acknowledged"/>
    <s v="None"/>
    <x v="2"/>
    <s v="Possible updated definition for Scenario 2"/>
  </r>
  <r>
    <n v="9"/>
    <s v="STAB Consultant Team Technical Questions 1.0"/>
    <s v="2025.07.22"/>
    <n v="1"/>
    <n v="6"/>
    <s v="PATHWAYS model - Inputs and Assumptions_x000a_Climate modeling scenario definition slide_x000a_Requests for additional models and methodologies from E3 outside of these areas"/>
    <s v="PATHWAYS model"/>
    <s v="Overarching"/>
    <x v="0"/>
    <x v="2"/>
    <s v="Documentation Request"/>
    <s v="Please provide a list of existing Rhode Island measures and policies that E3 has incorporated into the model inputs and assumptions to date, with a general explanation and specific details of how and where each has been integrated."/>
    <s v="Acknowledged"/>
    <s v="None"/>
    <x v="2"/>
    <s v="Anticipate Decarbonization Strategy List will address"/>
  </r>
  <r>
    <n v="10"/>
    <s v="STAB Consultant Team Technical Questions 1.0"/>
    <s v="2025.07.22"/>
    <n v="1"/>
    <n v="7"/>
    <s v="PATHWAYS model - Inputs and Assumptions_x000a_Climate modeling scenario definition slide_x000a_Requests for additional models and methodologies from E3 outside of these areas"/>
    <s v="PATHWAYS model"/>
    <s v="Overarching"/>
    <x v="0"/>
    <x v="3"/>
    <s v="Documentation Request"/>
    <s v="Please elaborate on the process for projecting measure/policy impacts for energy- and emissions-only sub-sectors, since these have fewer underlying inputs to “tweak” and appear less well-defined."/>
    <s v="None"/>
    <s v="None"/>
    <x v="0"/>
    <m/>
  </r>
  <r>
    <n v="11"/>
    <s v="STAB Consultant Team Technical Questions 1.0"/>
    <s v="2025.07.22"/>
    <n v="1"/>
    <n v="8"/>
    <s v="PATHWAYS model - Inputs and Assumptions_x000a_Climate modeling scenario definition slide_x000a_Requests for additional models and methodologies from E3 outside of these areas"/>
    <s v="PATHWAYS model"/>
    <s v="Overarching"/>
    <x v="0"/>
    <x v="1"/>
    <s v="Demand Flexibility"/>
    <s v="How are interactions between equipment in the Pathways Model and demand response (DR) potential in the expansion model accounted for?"/>
    <s v="None"/>
    <s v="None"/>
    <x v="0"/>
    <m/>
  </r>
  <r>
    <n v="12"/>
    <s v="STAB Consultant Team Technical Questions 1.0"/>
    <s v="2025.07.22"/>
    <n v="1"/>
    <n v="9"/>
    <s v="PATHWAYS model - Inputs and Assumptions_x000a_Climate modeling scenario definition slide_x000a_Requests for additional models and methodologies from E3 outside of these areas"/>
    <s v="PATHWAYS model"/>
    <s v="Overarching"/>
    <x v="0"/>
    <x v="3"/>
    <s v="Equity"/>
    <s v="In what specific ways does the model currently integrate considerations and modeling parameters, inputs, timelines and costs specific to low-income and environmental justice communities?"/>
    <s v="None"/>
    <s v="None"/>
    <x v="0"/>
    <m/>
  </r>
  <r>
    <n v="13"/>
    <s v="STAB Consultant Team Technical Questions 1.0"/>
    <s v="2025.07.22"/>
    <n v="1"/>
    <n v="10"/>
    <s v="PATHWAYS model - Inputs and Assumptions_x000a_Climate modeling scenario definition slide_x000a_Requests for additional models and methodologies from E3 outside of these areas"/>
    <s v="PATHWAYS model"/>
    <s v="Overarching"/>
    <x v="0"/>
    <x v="1"/>
    <s v="Equipment"/>
    <s v="Many devices are assumed to have no change in capital costs or annual maintenance costs for the entirety of the modeling period. Is this realistic? Is this based on third-party forecasts or other external data sources?"/>
    <s v="Acknowledged"/>
    <s v="None"/>
    <x v="1"/>
    <m/>
  </r>
  <r>
    <n v="14"/>
    <s v="STAB Consultant Team Technical Questions 1.0"/>
    <s v="2025.07.22"/>
    <n v="1"/>
    <n v="11"/>
    <s v="PATHWAYS model - Inputs and Assumptions_x000a_Climate modeling scenario definition slide_x000a_Requests for additional models and methodologies from E3 outside of these areas"/>
    <s v="PATHWAYS model"/>
    <s v="Overarching"/>
    <x v="0"/>
    <x v="1"/>
    <s v="Equipment"/>
    <s v="Roughly two-thirds of devices are assumed to have no change between the average efficiency of base year stock and the average efficiency of new sales in 2052 (i.e., efficiency is constant from 2022 to 2052). Is this realistic? Is this based on third-party forecasts or other external data sources?"/>
    <s v="Acknowledged"/>
    <s v="Some of this is b/c of NIMS data set used to populate these inputs, some is due to lack of better data sources"/>
    <x v="1"/>
    <m/>
  </r>
  <r>
    <n v="15"/>
    <s v="STAB Consultant Team Technical Questions 1.0"/>
    <s v="2025.07.22"/>
    <n v="1"/>
    <n v="12"/>
    <s v="PATHWAYS model - Inputs and Assumptions_x000a_Climate modeling scenario definition slide_x000a_Requests for additional models and methodologies from E3 outside of these areas"/>
    <s v="PATHWAYS model"/>
    <s v="Overarching"/>
    <x v="0"/>
    <x v="4"/>
    <s v="Documentation Request"/>
    <s v="Does E3 plan to include a high-level sensitivity analysis of key inputs once draft results are presented? Which inputs does E3 anticipate being most “sensitive”, considering how the model is designed?"/>
    <s v="Yes"/>
    <s v="None"/>
    <x v="2"/>
    <s v="Precise nature and number TBD - decarb strategy modeling will be, in some sense, a series of sensitivities"/>
  </r>
  <r>
    <n v="16"/>
    <s v="STAB Consultant Team Technical Questions 1.0"/>
    <s v="2025.07.22"/>
    <n v="1"/>
    <s v="13.a"/>
    <s v="PATHWAYS model - Inputs and Assumptions_x000a_Climate modeling scenario definition slide_x000a_Requests for additional models and methodologies from E3 outside of these areas"/>
    <s v="PATHWAYS model"/>
    <s v="Buildings"/>
    <x v="0"/>
    <x v="1"/>
    <s v="Building Shell"/>
    <s v="Building average shell costs and energy demand reductions appear to be specific to single-family homes only, since they are based on the EnergyWise Single Family Program. Does the model account for differences in costs and demand for multi-family homes compared to single-family homes?"/>
    <s v="None"/>
    <s v="None"/>
    <x v="0"/>
    <m/>
  </r>
  <r>
    <n v="17"/>
    <s v="STAB Consultant Team Technical Questions 1.0"/>
    <s v="2025.07.22"/>
    <n v="1"/>
    <s v="13.b"/>
    <s v="PATHWAYS model - Inputs and Assumptions_x000a_Climate modeling scenario definition slide_x000a_Requests for additional models and methodologies from E3 outside of these areas"/>
    <s v="PATHWAYS model"/>
    <s v="Buildings"/>
    <x v="0"/>
    <x v="1"/>
    <s v="Building Shell"/>
    <s v="Building average shell costs and energy demand reductions appear to be specific to single-family homes only, since they are based on the EnergyWise Single Family Program. Do these costs and demand projections account for differences in the age of the home/year it was built and general efficiency/construction trends?"/>
    <s v="None"/>
    <s v="None"/>
    <x v="0"/>
    <m/>
  </r>
  <r>
    <n v="18"/>
    <s v="STAB Consultant Team Technical Questions 1.0"/>
    <s v="2025.07.22"/>
    <n v="1"/>
    <s v="13.c"/>
    <s v="PATHWAYS model - Inputs and Assumptions_x000a_Climate modeling scenario definition slide_x000a_Requests for additional models and methodologies from E3 outside of these areas"/>
    <s v="PATHWAYS model"/>
    <s v="Buildings"/>
    <x v="0"/>
    <x v="1"/>
    <s v="Building Shell"/>
    <s v="Building average shell costs and energy demand reductions appear to be specific to single-family homes only, since they are based on the EnergyWise Single Family Program. It appears that the counter-factual for this data was an assumption of natural gas heating across all homes, which would not be representative of current homes. Please advise.  "/>
    <s v="None"/>
    <s v="None"/>
    <x v="0"/>
    <m/>
  </r>
  <r>
    <n v="19"/>
    <s v="STAB Consultant Team Technical Questions 1.0"/>
    <s v="2025.07.22"/>
    <n v="1"/>
    <n v="14"/>
    <s v="PATHWAYS model - Inputs and Assumptions_x000a_Climate modeling scenario definition slide_x000a_Requests for additional models and methodologies from E3 outside of these areas"/>
    <s v="PATHWAYS model"/>
    <s v="Buildings"/>
    <x v="0"/>
    <x v="1"/>
    <s v="Building Shell"/>
    <s v="It appears that only a “basic retrofit” is being considered for building shells for both residential and commercial buildings. Was a deeper retrofit package considered, or does the model account for deeper retrofits in another way? What is included in the definition of a “basic retrofit”?"/>
    <s v="None"/>
    <s v="None"/>
    <x v="0"/>
    <m/>
  </r>
  <r>
    <n v="20"/>
    <s v="STAB Consultant Team Technical Questions 1.0"/>
    <s v="2025.07.22"/>
    <n v="1"/>
    <n v="15"/>
    <s v="PATHWAYS model - Inputs and Assumptions_x000a_Climate modeling scenario definition slide_x000a_Requests for additional models and methodologies from E3 outside of these areas"/>
    <s v="PATHWAYS model"/>
    <s v="Buildings"/>
    <x v="0"/>
    <x v="1"/>
    <s v="Building Shell"/>
    <s v="The Space Heating Service Demand Change and Air Conditioning Service Demand Change are identical for residential retrofits and commercial retrofits. It appears that the RI EnergyWise SingleFamily program is the source for both. Is this appropriate? Please elaborate. We would recommend that modeling account for differences in building sector (i.e., residential vs. commercial, and even small-scale commercial vs. large-scale commercial), building size (for residential – instead of consistent demand or $/building) and age."/>
    <s v="None"/>
    <s v="None"/>
    <x v="0"/>
    <m/>
  </r>
  <r>
    <n v="21"/>
    <s v="STAB Consultant Team Technical Questions 1.0"/>
    <s v="2025.07.22"/>
    <n v="1"/>
    <n v="16"/>
    <s v="PATHWAYS model - Inputs and Assumptions_x000a_Climate modeling scenario definition slide_x000a_Requests for additional models and methodologies from E3 outside of these areas"/>
    <s v="PATHWAYS model"/>
    <s v="Buildings"/>
    <x v="0"/>
    <x v="1"/>
    <s v="Building Shell"/>
    <s v="Are all building shells inputs (demand, incremental costs) held constant for the entire study period (i.e., 2022 to 2052)? This does not seem realistic."/>
    <s v="None"/>
    <s v="None"/>
    <x v="0"/>
    <m/>
  </r>
  <r>
    <n v="22"/>
    <s v="STAB Consultant Team Technical Questions 1.0"/>
    <s v="2025.07.22"/>
    <n v="1"/>
    <n v="17"/>
    <s v="PATHWAYS model - Inputs and Assumptions_x000a_Climate modeling scenario definition slide_x000a_Requests for additional models and methodologies from E3 outside of these areas"/>
    <s v="PATHWAYS model"/>
    <s v="Buildings"/>
    <x v="0"/>
    <x v="1"/>
    <s v="Heat Pumps"/>
    <s v="Is there any supporting data/study that supports the assumption that 100% of air source heat pumps will have supplemental heat? Are cold-climate heat pumps being considered, and do these impact/factor into the anticipated penetration of heat pump supplemental heating?"/>
    <s v="None"/>
    <s v="None"/>
    <x v="0"/>
    <m/>
  </r>
  <r>
    <n v="23"/>
    <s v="STAB Consultant Team Technical Questions 1.0"/>
    <s v="2025.07.22"/>
    <n v="1"/>
    <n v="18"/>
    <s v="PATHWAYS model - Inputs and Assumptions_x000a_Climate modeling scenario definition slide_x000a_Requests for additional models and methodologies from E3 outside of these areas"/>
    <s v="PATHWAYS model"/>
    <s v="Buildings"/>
    <x v="0"/>
    <x v="1"/>
    <s v="Heat Pumps"/>
    <s v="Please go into further detail about how the “early retirement function” was used to account for early retirements of existing furnaces and boilers in favour of heat pumps.  "/>
    <s v="None"/>
    <s v="None"/>
    <x v="0"/>
    <m/>
  </r>
  <r>
    <n v="24"/>
    <s v="STAB Consultant Team Technical Questions 1.0"/>
    <s v="2025.07.22"/>
    <n v="1"/>
    <n v="19"/>
    <s v="PATHWAYS model - Inputs and Assumptions_x000a_Climate modeling scenario definition slide_x000a_Requests for additional models and methodologies from E3 outside of these areas"/>
    <s v="PATHWAYS model"/>
    <s v="Buildings"/>
    <x v="0"/>
    <x v="3"/>
    <s v="Climate Science"/>
    <s v="We note that E3 uses the forecast of heating degree days and cooling degree days for New England from the EIA AEO to scale annual heating and cooling demands up or down. Which EIA AEO dataset? Was this compared to climate projections in other sources, and does this align with climate projections used in the parallel climate risk and vulnerability assessment and resilience planning?"/>
    <s v="None"/>
    <s v="None"/>
    <x v="0"/>
    <m/>
  </r>
  <r>
    <n v="25"/>
    <s v="STAB Consultant Team Technical Questions 1.0"/>
    <s v="2025.07.22"/>
    <n v="1"/>
    <n v="20"/>
    <s v="PATHWAYS model - Inputs and Assumptions_x000a_Climate modeling scenario definition slide_x000a_Requests for additional models and methodologies from E3 outside of these areas"/>
    <s v="PATHWAYS model"/>
    <s v="Buildings"/>
    <x v="0"/>
    <x v="3"/>
    <s v="Climate Science"/>
    <s v="Does the model account for differences in the global warming potential (GWP) and resulting emissions of refrigerants used in various technologies (e.g., standard vs. low-GWP heat pumps, commercial refrigeration, etc.) over time? "/>
    <s v="None"/>
    <s v="None"/>
    <x v="0"/>
    <m/>
  </r>
  <r>
    <n v="26"/>
    <s v="STAB Consultant Team Technical Questions 1.0"/>
    <s v="2025.07.22"/>
    <n v="1"/>
    <n v="21"/>
    <s v="PATHWAYS model - Inputs and Assumptions_x000a_Climate modeling scenario definition slide_x000a_Requests for additional models and methodologies from E3 outside of these areas"/>
    <s v="PATHWAYS model"/>
    <s v="Buildings"/>
    <x v="0"/>
    <x v="1"/>
    <s v="Heat Pumps"/>
    <s v="How is the interdependency of envelope improvements, heating fuel, and gas/electrical infrastructure costs handled?"/>
    <s v="None"/>
    <s v="None"/>
    <x v="0"/>
    <m/>
  </r>
  <r>
    <n v="27"/>
    <s v="STAB Consultant Team Technical Questions 1.0"/>
    <s v="2025.07.22"/>
    <n v="1"/>
    <n v="22"/>
    <s v="PATHWAYS model - Inputs and Assumptions_x000a_Climate modeling scenario definition slide_x000a_Requests for additional models and methodologies from E3 outside of these areas"/>
    <s v="PATHWAYS model"/>
    <s v="Transportation"/>
    <x v="0"/>
    <x v="5"/>
    <s v="Mode Shift"/>
    <s v="Please provide a detailed explanation of how mode-switching (away from personal vehicles to transit and active transportation) has been modeled and integrated in the model."/>
    <s v="Acknowledged"/>
    <s v="Referred to RIDOT"/>
    <x v="2"/>
    <m/>
  </r>
  <r>
    <n v="28"/>
    <s v="STAB Consultant Team Technical Questions 1.0"/>
    <s v="2025.07.22"/>
    <n v="1"/>
    <n v="23"/>
    <s v="PATHWAYS model - Inputs and Assumptions_x000a_Climate modeling scenario definition slide_x000a_Requests for additional models and methodologies from E3 outside of these areas"/>
    <s v="PATHWAYS model"/>
    <s v="Transportation"/>
    <x v="0"/>
    <x v="5"/>
    <s v="Mode Shift"/>
    <s v="What inputs (e.g., policies, programs, actions) has E3 considered to model reductions in overall vehicle miles traveled?"/>
    <s v="Acknowledged"/>
    <s v="Referred to RIDOT"/>
    <x v="2"/>
    <m/>
  </r>
  <r>
    <n v="29"/>
    <s v="STAB Consultant Team Technical Questions 1.0"/>
    <s v="2025.07.22"/>
    <n v="1"/>
    <n v="24"/>
    <s v="PATHWAYS model - Inputs and Assumptions_x000a_Climate modeling scenario definition slide_x000a_Requests for additional models and methodologies from E3 outside of these areas"/>
    <s v="PATHWAYS model"/>
    <s v="Transportation"/>
    <x v="0"/>
    <x v="5"/>
    <s v="Data Source Rigor"/>
    <s v="How were market share inputs for EVs (various technologies) vs. ICE vehicles (various fuels) derived?"/>
    <s v="Acknowledged"/>
    <s v="Referred to RIDOT"/>
    <x v="2"/>
    <m/>
  </r>
  <r>
    <n v="30"/>
    <s v="STAB Consultant Team Technical Questions 1.0"/>
    <s v="2025.07.22"/>
    <n v="1"/>
    <n v="25"/>
    <s v="PATHWAYS model - Inputs and Assumptions_x000a_Climate modeling scenario definition slide_x000a_Requests for additional models and methodologies from E3 outside of these areas"/>
    <s v="PATHWAYS model"/>
    <s v="Transportation"/>
    <x v="0"/>
    <x v="5"/>
    <s v="Charging Infrastructure"/>
    <s v="What assumptions, costs, and deployment trajectories have been modeled regarding charging infrastructure needs to ensure adequate charging to support modeled EV adoption levels? How have demand and grid impacts been modeled? Does modeling account for demand and cost impacts from technologies such as EV energy management systems?"/>
    <s v="Acknowledged"/>
    <s v="Referred to RIDOT"/>
    <x v="2"/>
    <m/>
  </r>
  <r>
    <n v="31"/>
    <s v="STAB Consultant Team Technical Questions 1.0"/>
    <s v="2025.07.22"/>
    <n v="1"/>
    <n v="26"/>
    <s v="PATHWAYS model - Inputs and Assumptions_x000a_Climate modeling scenario definition slide_x000a_Requests for additional models and methodologies from E3 outside of these areas"/>
    <s v="PATHWAYS model"/>
    <s v="Industry"/>
    <x v="0"/>
    <x v="6"/>
    <s v="Data Source Rigor"/>
    <s v="Please provide detailed data and documentation regarding the industrial sector assumptions, inputs, and modeling methodology. For example, please explain or provide supporting data for the decision to model flat growth for all industrial energy only subsectors based on “recent historical trends in the state” ?"/>
    <s v="Acknowledged"/>
    <s v="Industrial is small, so simple approach was taken"/>
    <x v="3"/>
    <m/>
  </r>
  <r>
    <n v="32"/>
    <s v="STAB Consultant Team Technical Questions 1.0"/>
    <s v="2025.07.22"/>
    <n v="1"/>
    <n v="27"/>
    <s v="PATHWAYS model - Inputs and Assumptions_x000a_Climate modeling scenario definition slide_x000a_Requests for additional models and methodologies from E3 outside of these areas"/>
    <s v="PATHWAYS model"/>
    <s v="Industry"/>
    <x v="0"/>
    <x v="6"/>
    <s v="Process Heat"/>
    <s v="Does modeling include a breakdown by process temperature? Electrification opportunities are significantly different for different temperatures (e.g., available technologies, costs, efficiencies…)."/>
    <s v="Acknowledged"/>
    <s v="Industrial is small, so simple approach was taken"/>
    <x v="1"/>
    <m/>
  </r>
  <r>
    <n v="33"/>
    <s v="STAB Consultant Team Technical Questions 1.0"/>
    <s v="2025.07.22"/>
    <n v="1"/>
    <n v="28"/>
    <s v="PATHWAYS model - Inputs and Assumptions_x000a_Climate modeling scenario definition slide_x000a_Requests for additional models and methodologies from E3 outside of these areas"/>
    <s v="PATHWAYS model"/>
    <s v="Table 2: Stock rollover default data sources"/>
    <x v="0"/>
    <x v="1"/>
    <s v="Data Source Rigor"/>
    <s v="Pathways currently uses the EIA 2020 RECS survey/study. The 2024 Residential Energy Consumption Survey household data collection concluded on April 9, 2025 and EIA plans to release initial household characteristics results in early 2026. While the current timeline likely means using the 2020 survey for now, can E3 set up the model in such a way as to streamline and facilitate RECS input updates, in acknowledgment of the fact that the RECS study has a significant impact on the model?"/>
    <s v="None"/>
    <s v="None"/>
    <x v="0"/>
    <m/>
  </r>
  <r>
    <n v="34"/>
    <s v="STAB Consultant Team Technical Questions 1.0"/>
    <s v="2025.07.22"/>
    <n v="1"/>
    <n v="29"/>
    <s v="PATHWAYS model - Inputs and Assumptions_x000a_Climate modeling scenario definition slide_x000a_Requests for additional models and methodologies from E3 outside of these areas"/>
    <s v="PATHWAYS model"/>
    <s v="Table 2: Stock rollover default data sources"/>
    <x v="0"/>
    <x v="1"/>
    <s v="Data Source Rigor"/>
    <s v="Residential cooking: The Sweeney et al. study is from 2014 (10+ years). What value(s) are being used from this study?"/>
    <s v="None"/>
    <s v="None"/>
    <x v="0"/>
    <m/>
  </r>
  <r>
    <n v="35"/>
    <s v="STAB Consultant Team Technical Questions 1.0"/>
    <s v="2025.07.22"/>
    <n v="1"/>
    <n v="30"/>
    <s v="PATHWAYS model - Inputs and Assumptions_x000a_Climate modeling scenario definition slide_x000a_Requests for additional models and methodologies from E3 outside of these areas"/>
    <s v="PATHWAYS model"/>
    <s v="Table 2: Stock rollover default data sources"/>
    <x v="0"/>
    <x v="1"/>
    <s v="Data Source Rigor"/>
    <s v="NREL ResStock and ComStock: Which datasets specifically are being used?"/>
    <s v="None"/>
    <s v="None"/>
    <x v="0"/>
    <m/>
  </r>
  <r>
    <n v="36"/>
    <s v="STAB Consultant Team Technical Questions 1.0"/>
    <s v="2025.07.22"/>
    <n v="1"/>
    <n v="31"/>
    <s v="PATHWAYS model - Inputs and Assumptions_x000a_Climate modeling scenario definition slide_x000a_Requests for additional models and methodologies from E3 outside of these areas"/>
    <s v="PATHWAYS model"/>
    <s v="Table 2: Stock rollover default data sources"/>
    <x v="0"/>
    <x v="1"/>
    <s v="Heat Pumps"/>
    <s v="Heat pump cost data: Please provide more detail regarding the data used from the Clean Heat Rhode Island program (e.g., what year, how large a dataset, what kinds of HPs)."/>
    <s v="None"/>
    <s v="None"/>
    <x v="0"/>
    <m/>
  </r>
  <r>
    <n v="37"/>
    <s v="STAB Consultant Team Technical Questions 1.0"/>
    <s v="2025.07.22"/>
    <n v="1"/>
    <n v="32"/>
    <s v="PATHWAYS model - Inputs and Assumptions_x000a_Climate modeling scenario definition slide_x000a_Requests for additional models and methodologies from E3 outside of these areas"/>
    <s v="PATHWAYS model"/>
    <s v="Table 2: Stock rollover default data sources"/>
    <x v="0"/>
    <x v="1"/>
    <s v="Data Source Rigor"/>
    <s v="EIA CBECS: A new study on changes in office energy following the pandemic was released: https://www.eia.gov/consumption/commercial/reports/2024/covid/.  Has this been reviewed and relevant findings integrated into the model?"/>
    <s v="None"/>
    <s v="None"/>
    <x v="0"/>
    <m/>
  </r>
  <r>
    <n v="38"/>
    <s v="STAB Consultant Team Technical Questions 1.0"/>
    <s v="2025.07.22"/>
    <n v="1"/>
    <n v="33"/>
    <s v="PATHWAYS model - Inputs and Assumptions_x000a_Climate modeling scenario definition slide_x000a_Requests for additional models and methodologies from E3 outside of these areas"/>
    <s v="PATHWAYS model"/>
    <s v="Table 2: Stock rollover default data sources"/>
    <x v="0"/>
    <x v="1"/>
    <s v="Data Source Rigor"/>
    <s v="EIA AEO: The EIA released the 2025 Annual Energy Outlook in 2025. Future year ICE values referencing the 2023 study should be updated to reference this study."/>
    <s v="None"/>
    <s v="None"/>
    <x v="0"/>
    <m/>
  </r>
  <r>
    <n v="39"/>
    <s v="STAB Consultant Team Technical Questions 1.0"/>
    <s v="2025.07.22"/>
    <n v="1"/>
    <n v="34"/>
    <s v="PATHWAYS model - Inputs and Assumptions_x000a_Climate modeling scenario definition slide_x000a_Requests for additional models and methodologies from E3 outside of these areas"/>
    <s v="PATHWAYS model"/>
    <s v="Table 2: Stock rollover default data sources"/>
    <x v="0"/>
    <x v="5"/>
    <s v="Data Source Rigor"/>
    <s v="The Edmunds source for near-term vehicle prices appears informal."/>
    <s v="None"/>
    <s v="None"/>
    <x v="0"/>
    <m/>
  </r>
  <r>
    <n v="40"/>
    <s v="STAB Consultant Team Technical Questions 1.0"/>
    <s v="2025.07.22"/>
    <n v="1"/>
    <s v="35.a"/>
    <s v="PATHWAYS model - Inputs and Assumptions_x000a_Climate modeling scenario definition slide_x000a_Requests for additional models and methodologies from E3 outside of these areas"/>
    <s v="PATHWAYS model"/>
    <s v="Table 4: Energy only default data sources"/>
    <x v="0"/>
    <x v="5"/>
    <s v="Data Source Rigor"/>
    <s v="Several sources are outdated and should be updated to ensure alignment with current costs. For example:_x000a_Schiller et al. 2020: based on 2012 – 2017 data, so underlying data is ~10 years old._x000a_"/>
    <s v="None"/>
    <s v="None"/>
    <x v="0"/>
    <m/>
  </r>
  <r>
    <n v="41"/>
    <s v="STAB Consultant Team Technical Questions 1.0"/>
    <s v="2025.07.22"/>
    <n v="1"/>
    <s v="35.b"/>
    <s v="PATHWAYS model - Inputs and Assumptions_x000a_Climate modeling scenario definition slide_x000a_Requests for additional models and methodologies from E3 outside of these areas"/>
    <s v="PATHWAYS model"/>
    <s v="Table 4: Energy only default data sources"/>
    <x v="0"/>
    <x v="7"/>
    <s v="Data Source Rigor"/>
    <s v="Several sources are outdated and should be updated to ensure alignment with current costs. For example:_x000a_NETL 2024: This source for carbon capture cost is 10+ years old and should be updated given the pace of technology and market evolution."/>
    <s v="None"/>
    <s v="None"/>
    <x v="0"/>
    <m/>
  </r>
  <r>
    <n v="42"/>
    <s v="STAB Consultant Team Technical Questions 1.0"/>
    <s v="2025.07.22"/>
    <n v="1"/>
    <n v="36"/>
    <s v="PATHWAYS model - Inputs and Assumptions_x000a_Climate modeling scenario definition slide_x000a_Requests for additional models and methodologies from E3 outside of these areas"/>
    <s v="PATHWAYS model"/>
    <s v="Table 5: Emissions only subsectors in Pathways"/>
    <x v="0"/>
    <x v="8"/>
    <s v="Climate Science"/>
    <s v="Urea fertilization: It appear that only CO2 is being considered, but application of urea also releases N2O – especially during use on agricultural soils. Will this be included as well?"/>
    <s v="None"/>
    <s v="None"/>
    <x v="0"/>
    <m/>
  </r>
  <r>
    <n v="43"/>
    <s v="STAB Consultant Team Technical Questions 1.0"/>
    <s v="2025.07.22"/>
    <n v="1"/>
    <s v="37.a"/>
    <s v="PATHWAYS model - Inputs and Assumptions_x000a_Climate modeling scenario definition slide_x000a_Requests for additional models and methodologies from E3 outside of these areas"/>
    <s v="Scenario Definitions"/>
    <s v="Overarching &amp; Scenario Definition Decision-Making"/>
    <x v="0"/>
    <x v="2"/>
    <s v="Number of Scenarios"/>
    <s v="Why are there only three scenarios in scope for this study? The future of gas docket had a reference scenario alongside six additional decarbonization scenarios. _x000a_•_x0009_Please explain the rationale for significantly deviating from the number, and nature, of those scenarios. _x000a_"/>
    <s v="Acknowledged"/>
    <s v="None"/>
    <x v="2"/>
    <s v="Decarb Strategy modeling may address this"/>
  </r>
  <r>
    <n v="44"/>
    <s v="STAB Consultant Team Technical Questions 1.0"/>
    <s v="2025.07.22"/>
    <n v="1"/>
    <s v="37.b"/>
    <s v="PATHWAYS model - Inputs and Assumptions_x000a_Climate modeling scenario definition slide_x000a_Requests for additional models and methodologies from E3 outside of these areas"/>
    <s v="Scenario Definitions"/>
    <s v="Overarching &amp; Scenario Definition Decision-Making"/>
    <x v="0"/>
    <x v="2"/>
    <s v="Number of Scenarios"/>
    <s v="Why are there only three scenarios in scope for this study? The future of gas docket had a reference scenario alongside six additional decarbonization scenarios. _x000a_•_x0009_Particularly, why is there only a single ‘Act on Climate’ scenario?_x000a_"/>
    <s v="Acknowledged"/>
    <s v="Budget limits, near-term focus means multiple compliance pathways less impt"/>
    <x v="3"/>
    <m/>
  </r>
  <r>
    <n v="45"/>
    <s v="STAB Consultant Team Technical Questions 1.0"/>
    <s v="2025.07.22"/>
    <n v="1"/>
    <s v="37.c"/>
    <s v="PATHWAYS model - Inputs and Assumptions_x000a_Climate modeling scenario definition slide_x000a_Requests for additional models and methodologies from E3 outside of these areas"/>
    <s v="Scenario Definitions"/>
    <s v="Overarching &amp; Scenario Definition Decision-Making"/>
    <x v="0"/>
    <x v="2"/>
    <s v="Future of Gas"/>
    <s v="Why are there only three scenarios in scope for this study? The future of gas docket had a reference scenario alongside six additional decarbonization scenarios. _x000a_•_x0009_Given the extensive effort put into the future of gas docket, why has E3 not recommended targeted, low-cost updates to key scenarios from that analysis?"/>
    <s v="None"/>
    <s v="None"/>
    <x v="0"/>
    <s v="This was directly asserted, but they didn’t really reply"/>
  </r>
  <r>
    <n v="46"/>
    <s v="STAB Consultant Team Technical Questions 1.0"/>
    <s v="2025.07.22"/>
    <n v="1"/>
    <s v="38.a"/>
    <s v="PATHWAYS model - Inputs and Assumptions_x000a_Climate modeling scenario definition slide_x000a_Requests for additional models and methodologies from E3 outside of these areas"/>
    <s v="Scenario Definitions"/>
    <s v="Overarching &amp; Scenario Definition Decision-Making"/>
    <x v="0"/>
    <x v="2"/>
    <s v="Future of Gas"/>
    <s v="Please explain the rationale for isolating ACCII/ACT in the comparison of the first and second scenarios. _x000a_•_x0009_Didn’t the analysis for the future of gas docket provide this information? I.e., the baseline scenario for that study did not include ACCII/ACT, and all other scenarios did include it. _x000a_"/>
    <s v="Acknowledged"/>
    <s v="Rationale was due to the fact this policy would close much of the 2030 gap"/>
    <x v="2"/>
    <s v="Policy uncertainty, and recycled nature of scenario relative to Future of Gas work, still calls into question the value of this analysis. Strongly prefer a different set of policies for Scenario 2"/>
  </r>
  <r>
    <n v="47"/>
    <s v="STAB Consultant Team Technical Questions 1.0"/>
    <s v="2025.07.22"/>
    <n v="1"/>
    <s v="38.b"/>
    <s v="PATHWAYS model - Inputs and Assumptions_x000a_Climate modeling scenario definition slide_x000a_Requests for additional models and methodologies from E3 outside of these areas"/>
    <s v="Scenario Definitions"/>
    <s v="Overarching &amp; Scenario Definition Decision-Making"/>
    <x v="0"/>
    <x v="2"/>
    <s v="Future of Gas"/>
    <s v="Please explain the rationale for isolating ACCII/ACT in the comparison of the first and second scenarios. _x000a_•_x0009_There was even a sensitivity conducted around (non)compliance with this policy in that study. Consequently, the question naturally arises: is this really the most high-impact aspect of RI’s decarbonization pathway to isolate using the limited scenario design space? _x000a_"/>
    <s v="Duplicate - 46"/>
    <m/>
    <x v="3"/>
    <m/>
  </r>
  <r>
    <n v="48"/>
    <s v="STAB Consultant Team Technical Questions 1.0"/>
    <s v="2025.07.22"/>
    <n v="1"/>
    <s v="38.c"/>
    <s v="PATHWAYS model - Inputs and Assumptions_x000a_Climate modeling scenario definition slide_x000a_Requests for additional models and methodologies from E3 outside of these areas"/>
    <s v="Scenario Definitions"/>
    <s v="Overarching &amp; Scenario Definition Decision-Making"/>
    <x v="0"/>
    <x v="2"/>
    <s v="Future of Gas"/>
    <s v="Please explain the rationale for isolating ACCII/ACT in the comparison of the first and second scenarios. _x000a_•_x0009_Have there been significant changes to the likely impacts of this policy if implemented since the Future of Gas docket that required new analysis of the impact of this policy? This question is not asking about likelihood of implementation – we are wondering specifically about changes to the anticipated impacts if the policy is in place."/>
    <s v="None"/>
    <s v="None"/>
    <x v="0"/>
    <s v="This question is about whether the quantification of ACCII / ACT is any different this time around"/>
  </r>
  <r>
    <n v="49"/>
    <s v="STAB Consultant Team Technical Questions 1.0"/>
    <s v="2025.07.22"/>
    <n v="1"/>
    <n v="39"/>
    <s v="PATHWAYS model - Inputs and Assumptions_x000a_Climate modeling scenario definition slide_x000a_Requests for additional models and methodologies from E3 outside of these areas"/>
    <s v="Scenario Definitions"/>
    <s v="Overarching &amp; Scenario Definition Decision-Making"/>
    <x v="0"/>
    <x v="2"/>
    <s v="Key Drivers"/>
    <s v="Has E3 modeled scenario sets with similar characteristics for other recent studies? If so, please comment on the relative importance of the different sectors and key modeling inputs in each scenario, using quantitative results from those other studies where possible."/>
    <s v="None"/>
    <s v="None"/>
    <x v="0"/>
    <m/>
  </r>
  <r>
    <n v="50"/>
    <s v="STAB Consultant Team Technical Questions 1.0"/>
    <s v="2025.07.22"/>
    <n v="1"/>
    <n v="40"/>
    <s v="PATHWAYS model - Inputs and Assumptions_x000a_Climate modeling scenario definition slide_x000a_Requests for additional models and methodologies from E3 outside of these areas"/>
    <s v="Scenario Definitions"/>
    <s v="Industrial sector"/>
    <x v="0"/>
    <x v="6"/>
    <s v="Documentation Request"/>
    <s v="Please provide detailed data and documentation regarding the industrial sector assumptions, inputs, and modeling methodology."/>
    <s v="Duplicate - see 31"/>
    <s v="None"/>
    <x v="3"/>
    <m/>
  </r>
  <r>
    <n v="51"/>
    <s v="STAB Consultant Team Technical Questions 1.0"/>
    <s v="2025.07.22"/>
    <n v="1"/>
    <n v="41"/>
    <s v="PATHWAYS model - Inputs and Assumptions_x000a_Climate modeling scenario definition slide_x000a_Requests for additional models and methodologies from E3 outside of these areas"/>
    <s v="Scenario Definitions"/>
    <s v="Industrial sector"/>
    <x v="0"/>
    <x v="2"/>
    <s v="Documentation Request"/>
    <s v="What is ‘modest’ and ‘optimistic’ electrification? Are there specific underlying data sources, technological assumptions, or models supporting specific values for this sector in each scenario?"/>
    <s v="None"/>
    <s v="None"/>
    <x v="0"/>
    <m/>
  </r>
  <r>
    <n v="52"/>
    <s v="STAB Consultant Team Technical Questions 1.0"/>
    <s v="2025.07.22"/>
    <n v="1"/>
    <n v="42"/>
    <s v="PATHWAYS model - Inputs and Assumptions_x000a_Climate modeling scenario definition slide_x000a_Requests for additional models and methodologies from E3 outside of these areas"/>
    <s v="Scenario Definitions"/>
    <s v="Industrial sector"/>
    <x v="0"/>
    <x v="6"/>
    <s v="Documentation Request"/>
    <s v="Is the only assumption that will vary across scenarios for the industrial sector related to electrification? Are there efficiency or other assumptions that are also changing across scenarios?"/>
    <s v="None"/>
    <s v="None"/>
    <x v="0"/>
    <m/>
  </r>
  <r>
    <n v="53"/>
    <s v="STAB Consultant Team Technical Questions 1.0"/>
    <s v="2025.07.22"/>
    <n v="1"/>
    <n v="43"/>
    <s v="PATHWAYS model - Inputs and Assumptions_x000a_Climate modeling scenario definition slide_x000a_Requests for additional models and methodologies from E3 outside of these areas"/>
    <s v="Scenario Definitions"/>
    <s v="Industrial sector"/>
    <x v="0"/>
    <x v="6"/>
    <s v="Documentation Request"/>
    <s v="Has E3 engaged in a sector-specific review of RI’s industrial base, and the decarbonization opportunities present there? If so, please provide associated data and documentation."/>
    <s v="None"/>
    <s v="None"/>
    <x v="0"/>
    <m/>
  </r>
  <r>
    <n v="54"/>
    <s v="STAB Consultant Team Technical Questions 1.0"/>
    <s v="2025.07.22"/>
    <n v="1"/>
    <s v="44.a"/>
    <s v="PATHWAYS model - Inputs and Assumptions_x000a_Climate modeling scenario definition slide_x000a_Requests for additional models and methodologies from E3 outside of these areas"/>
    <s v="Scenario Definitions"/>
    <s v="Electric sector"/>
    <x v="0"/>
    <x v="9"/>
    <s v="100% CE by 2033"/>
    <s v="Please describe in more detail the assumptions underlying the statement ‘electricity sales reach zero emissions by 2033’. How does this compliance come about? _x000a_•_x0009_Have any scenarios been considered that do not rely in large part (or entirely) on presumed procurement of RECs from ISO-NE to meet this statutory obligation, as was assumed in the future of gas docket?  If not, this may be a missed opportunity to broaden the analytical space covered by this study compared to the Future of Gas study_x000a_"/>
    <s v="None"/>
    <s v="None"/>
    <x v="0"/>
    <m/>
  </r>
  <r>
    <n v="55"/>
    <s v="STAB Consultant Team Technical Questions 1.0"/>
    <s v="2025.07.22"/>
    <n v="1"/>
    <s v="44.b"/>
    <s v="PATHWAYS model - Inputs and Assumptions_x000a_Climate modeling scenario definition slide_x000a_Requests for additional models and methodologies from E3 outside of these areas"/>
    <s v="Scenario Definitions"/>
    <s v="Electric sector"/>
    <x v="0"/>
    <x v="9"/>
    <s v="100% CE by 2033"/>
    <s v="Please describe in more detail the assumptions underlying the statement ‘electricity sales reach zero emissions by 2033’. How does this compliance come about? _x000a_•_x0009_How are PLEXOS modeling efforts informing this compliance pathway? What are the expected costs? Are all PLEXOS inputs drawn from the same sources, vintage, and region as PATHWAYS inputs for the same sector(s)? What PATHWAYS inputs will be impacted by the outcomes of the PLEXOS modeling effort? Please clearly identify these, as it would be helpful to know which current input values are expected to change."/>
    <s v="None"/>
    <s v="None"/>
    <x v="0"/>
    <m/>
  </r>
  <r>
    <n v="56"/>
    <s v="STAB Consultant Team Technical Questions 1.0"/>
    <s v="2025.07.22"/>
    <n v="1"/>
    <s v="44.c"/>
    <s v="PATHWAYS model - Inputs and Assumptions_x000a_Climate modeling scenario definition slide_x000a_Requests for additional models and methodologies from E3 outside of these areas"/>
    <s v="Scenario Definitions"/>
    <s v="Electric sector"/>
    <x v="0"/>
    <x v="9"/>
    <s v="100% CE by 2033"/>
    <s v="Please describe in more detail the assumptions underlying the statement ‘electricity sales reach zero emissions by 2033’. How does this compliance come about? _x000a_•_x0009_Has E3 considered that, as long as REC procurement is the compliance pathway for the electric sector, incremental DG and EE within RI will, in fact, produce tangible reductions in emissions? How has this been modeled (i.e., does the model accurately recognize the actual emissions intensity of electricity on the grid in RI, and appropriately value incremental DG and EE accordingly, separately from the RECs compliance pathway? If so, please clearly describe this methodology, and provide data sources and values for the modeled incremental value of these electric system resources, both in terms of GHG emissions and avoided costs)"/>
    <s v="None"/>
    <s v="None"/>
    <x v="0"/>
    <m/>
  </r>
  <r>
    <n v="57"/>
    <s v="STAB Consultant Team Technical Questions 1.0"/>
    <s v="2025.07.22"/>
    <n v="1"/>
    <s v="44.d"/>
    <s v="PATHWAYS model - Inputs and Assumptions_x000a_Climate modeling scenario definition slide_x000a_Requests for additional models and methodologies from E3 outside of these areas"/>
    <s v="Scenario Definitions"/>
    <s v="Electric sector"/>
    <x v="0"/>
    <x v="9"/>
    <s v="100% CE by 2033"/>
    <s v="Please describe in more detail the assumptions underlying the statement ‘electricity sales reach zero emissions by 2033’. How does this compliance come about? _x000a_•_x0009_How does the model account for declining supply, and/or rising cost, of RECs, if other states in the northeast also pursue ambitious state-level decarbonization goals? In the longer term, how does E3’s model respond to REC supply dropping to (close to) zero as we approach 2050, if other states elect to retire RECs produced in-state to meet their own statutory decarbonization goals? Has E3 considered the compliance/cost risk for Rhode Island if other states raise their alternative compliance payment values?"/>
    <s v="None"/>
    <s v="None"/>
    <x v="0"/>
    <m/>
  </r>
  <r>
    <n v="58"/>
    <s v="STAB Consultant Team Technical Questions 1.0"/>
    <s v="2025.07.22"/>
    <n v="1"/>
    <s v="45.a"/>
    <s v="PATHWAYS model - Inputs and Assumptions_x000a_Climate modeling scenario definition slide_x000a_Requests for additional models and methodologies from E3 outside of these areas"/>
    <s v="Scenario Definitions"/>
    <s v="Gas Sector"/>
    <x v="0"/>
    <x v="10"/>
    <s v="Future of Gas"/>
    <s v="Please comment on E3’s plan for addressing the gas sector, which is not referenced in detail in any of the scenarios other than the Act on Climate scenario.  _x000a_•_x0009_Please describe in detail how this modeling effort will leverage, update, or deviate from the analysis of the gas sector E3 conducted in the Future of Gas docket in Rhode Island._x000a_"/>
    <s v="None"/>
    <s v="None"/>
    <x v="0"/>
    <m/>
  </r>
  <r>
    <n v="59"/>
    <s v="STAB Consultant Team Technical Questions 1.0"/>
    <s v="2025.07.22"/>
    <n v="1"/>
    <s v="45.b"/>
    <s v="PATHWAYS model - Inputs and Assumptions_x000a_Climate modeling scenario definition slide_x000a_Requests for additional models and methodologies from E3 outside of these areas"/>
    <s v="Scenario Definitions"/>
    <s v="Gas Sector"/>
    <x v="0"/>
    <x v="10"/>
    <s v="Future of Gas"/>
    <s v="Please comment on E3’s plan for addressing the gas sector, which is not referenced in detail in any of the scenarios other than the Act on Climate scenario.  _x000a_•_x0009_Please provide clarity on the rationale, data sources, assumptions, and trajectory that will be modeled for ‘optimistic renewable fuel blending’ in the Act on Climate Scenario."/>
    <s v="None"/>
    <s v="None"/>
    <x v="0"/>
    <m/>
  </r>
  <r>
    <n v="60"/>
    <s v="STAB Consultant Team Technical Questions 1.0"/>
    <s v="2025.07.22"/>
    <n v="1"/>
    <s v="45.c"/>
    <s v="PATHWAYS model - Inputs and Assumptions_x000a_Climate modeling scenario definition slide_x000a_Requests for additional models and methodologies from E3 outside of these areas"/>
    <s v="Scenario Definitions"/>
    <s v="Gas Sector"/>
    <x v="0"/>
    <x v="10"/>
    <s v="Future of Gas"/>
    <s v="Please comment on E3’s plan for addressing the gas sector, which is not referenced in detail in any of the scenarios other than the Act on Climate scenario.  _x000a_•_x0009_Please define what will be assumed / modeled for the gas sector and renewable fuels in the first two scenarios. Please explain the rationale for the planned approach as well. "/>
    <s v="None"/>
    <s v="None"/>
    <x v="0"/>
    <m/>
  </r>
  <r>
    <n v="61"/>
    <s v="STAB Consultant Team Technical Questions 1.0"/>
    <s v="2025.07.22"/>
    <n v="1"/>
    <n v="46"/>
    <s v="PATHWAYS model - Inputs and Assumptions_x000a_Climate modeling scenario definition slide_x000a_Requests for additional models and methodologies from E3 outside of these areas"/>
    <s v="Scenario Definitions"/>
    <s v="Carbon Sinks"/>
    <x v="0"/>
    <x v="7"/>
    <s v="Modeling Scope"/>
    <s v="This value is not changing across the scenarios, correct?"/>
    <s v="None"/>
    <s v="None"/>
    <x v="0"/>
    <m/>
  </r>
  <r>
    <n v="62"/>
    <s v="STAB Consultant Team Technical Questions 1.0"/>
    <s v="2025.07.22"/>
    <n v="1"/>
    <n v="47"/>
    <s v="PATHWAYS model - Inputs and Assumptions_x000a_Climate modeling scenario definition slide_x000a_Requests for additional models and methodologies from E3 outside of these areas"/>
    <s v="Scenario Definitions"/>
    <s v="Carbon Sinks"/>
    <x v="0"/>
    <x v="7"/>
    <s v="Documentation Request"/>
    <s v="Is the ‘held constant’ assertion related to the annual net sink from forests, or the total carbon stock of the forests?"/>
    <s v="None"/>
    <s v="None"/>
    <x v="0"/>
    <m/>
  </r>
  <r>
    <n v="63"/>
    <s v="STAB Consultant Team Technical Questions 1.0"/>
    <s v="2025.07.22"/>
    <n v="1"/>
    <n v="48"/>
    <s v="PATHWAYS model - Inputs and Assumptions_x000a_Climate modeling scenario definition slide_x000a_Requests for additional models and methodologies from E3 outside of these areas"/>
    <s v="Scenario Definitions"/>
    <s v="Carbon Sinks"/>
    <x v="0"/>
    <x v="7"/>
    <s v="Climate Science"/>
    <s v="Does the model consider the potential impacts of climate change and land use change in RI on the size of carbon sinks?"/>
    <s v="None"/>
    <s v="None"/>
    <x v="0"/>
    <m/>
  </r>
  <r>
    <n v="64"/>
    <s v="STAB Consultant Team Technical Questions 1.0"/>
    <s v="2025.07.22"/>
    <n v="1"/>
    <n v="49"/>
    <s v="PATHWAYS model - Inputs and Assumptions_x000a_Climate modeling scenario definition slide_x000a_Requests for additional models and methodologies from E3 outside of these areas"/>
    <s v="Scenario Definitions"/>
    <s v="Transportation"/>
    <x v="0"/>
    <x v="5"/>
    <s v="Documentation Request"/>
    <s v=" Please provide detailed data and documentation regarding the transportation sector assumptions, inputs, and modeling methodology (PATHWAYS and beyond)."/>
    <s v="Acknowledged"/>
    <s v="Referred to RIDOT"/>
    <x v="2"/>
    <m/>
  </r>
  <r>
    <n v="65"/>
    <s v="STAB Consultant Team Technical Questions 1.0"/>
    <s v="2025.07.22"/>
    <n v="1"/>
    <n v="50"/>
    <s v="PATHWAYS model - Inputs and Assumptions_x000a_Climate modeling scenario definition slide_x000a_Requests for additional models and methodologies from E3 outside of these areas"/>
    <s v="Scenario Definitions"/>
    <s v="Transportation"/>
    <x v="0"/>
    <x v="5"/>
    <s v="Documentation Request"/>
    <s v="What assumptions will be made regarding MHDV sales penetration in each scenario?"/>
    <s v="Referred to RIDOT"/>
    <s v="None"/>
    <x v="2"/>
    <m/>
  </r>
  <r>
    <n v="66"/>
    <s v="STAB Consultant Team Technical Questions 1.0"/>
    <s v="2025.07.22"/>
    <n v="1"/>
    <s v="51.a"/>
    <s v="PATHWAYS model - Inputs and Assumptions_x000a_Climate modeling scenario definition slide_x000a_Requests for additional models and methodologies from E3 outside of these areas"/>
    <s v="Scenario Definitions"/>
    <s v="Transportation"/>
    <x v="0"/>
    <x v="5"/>
    <s v="Data Source Rigor"/>
    <s v="How is E3 considering other transportation-related studies and plans, such as:_x000a_•_x0009_RIDEM Transportation Emissions Reduction Strategy"/>
    <s v="Acknowledged"/>
    <s v="Referred to RIDOT"/>
    <x v="2"/>
    <m/>
  </r>
  <r>
    <n v="67"/>
    <s v="STAB Consultant Team Technical Questions 1.0"/>
    <s v="2025.07.22"/>
    <n v="1"/>
    <s v="52.b"/>
    <s v="PATHWAYS model - Inputs and Assumptions_x000a_Climate modeling scenario definition slide_x000a_Requests for additional models and methodologies from E3 outside of these areas"/>
    <m/>
    <m/>
    <x v="0"/>
    <x v="5"/>
    <s v="Data Source Rigor"/>
    <s v="How is E3 considering other transportation-related studies and plans, such as:_x000a_•_x0009_RIDOT modeling funded by EC4 that is currently underway"/>
    <s v="Acknowledged"/>
    <s v="Referred to RIDOT"/>
    <x v="2"/>
    <m/>
  </r>
  <r>
    <n v="68"/>
    <s v="STAB Consultant Team Technical Questions 1.0"/>
    <s v="2025.07.22"/>
    <n v="1"/>
    <s v="52.c"/>
    <s v="PATHWAYS model - Inputs and Assumptions_x000a_Climate modeling scenario definition slide_x000a_Requests for additional models and methodologies from E3 outside of these areas"/>
    <m/>
    <m/>
    <x v="0"/>
    <x v="5"/>
    <s v="Data Source Rigor"/>
    <s v="How is E3 considering other transportation-related studies and plans, such as:_x000a_•_x0009_Moving Forward RI 2050_x000a_"/>
    <s v="Acknowledged"/>
    <s v="Referred to RIDOT"/>
    <x v="2"/>
    <m/>
  </r>
  <r>
    <n v="69"/>
    <s v="STAB Consultant Team Technical Questions 1.0"/>
    <s v="2025.07.22"/>
    <n v="1"/>
    <s v="52.d"/>
    <s v="PATHWAYS model - Inputs and Assumptions_x000a_Climate modeling scenario definition slide_x000a_Requests for additional models and methodologies from E3 outside of these areas"/>
    <m/>
    <m/>
    <x v="0"/>
    <x v="5"/>
    <s v="Mode Shift"/>
    <s v="How is E3 considering other transportation-related studies and plans, such as:_x000a_•_x0009_Any assessments of opportunities from land use change and mode shift_x000a_"/>
    <s v="DUPLICATE - 27"/>
    <m/>
    <x v="3"/>
    <m/>
  </r>
  <r>
    <n v="70"/>
    <s v="STAB Consultant Team Technical Questions 1.0"/>
    <s v="2025.07.22"/>
    <n v="1"/>
    <s v="52.e"/>
    <s v="PATHWAYS model - Inputs and Assumptions_x000a_Climate modeling scenario definition slide_x000a_Requests for additional models and methodologies from E3 outside of these areas"/>
    <m/>
    <m/>
    <x v="0"/>
    <x v="5"/>
    <s v="Data Source Rigor"/>
    <s v="How is E3 considering other transportation-related studies and plans, such as:_x000a_•_x0009_Other studies, policies, and programs from RIDEM"/>
    <s v="Acknowledged"/>
    <s v="Referred to RIDOT"/>
    <x v="2"/>
    <m/>
  </r>
  <r>
    <n v="71"/>
    <s v="STAB Consultant Team Technical Questions 1.0"/>
    <s v="2025.07.22"/>
    <n v="1"/>
    <n v="53"/>
    <s v="PATHWAYS model - Inputs and Assumptions_x000a_Climate modeling scenario definition slide_x000a_Requests for additional models and methodologies from E3 outside of these areas"/>
    <s v="Scenario Definitions"/>
    <s v="Transportation"/>
    <x v="0"/>
    <x v="5"/>
    <s v="Modeling Scope"/>
    <s v="What policies, actions, and other enabling strategies have been considered for modeling transportation decarbonization opportunities beyond ACCII and ACT? Please explain the rationale for omitting these. _x000a_"/>
    <s v="Acknowledged"/>
    <s v="Referred to RIDOT"/>
    <x v="2"/>
    <m/>
  </r>
  <r>
    <n v="72"/>
    <s v="STAB Consultant Team Technical Questions 1.0"/>
    <s v="2025.07.22"/>
    <n v="1"/>
    <n v="54"/>
    <s v="PATHWAYS model - Inputs and Assumptions_x000a_Climate modeling scenario definition slide_x000a_Requests for additional models and methodologies from E3 outside of these areas"/>
    <s v="Scenario Definitions"/>
    <s v="Transportation"/>
    <x v="0"/>
    <x v="5"/>
    <s v="Modeling Scope"/>
    <s v="What policies or actions have been considered to reduce vehicle miles traveled, rather than just converting from ICE to electric vehicles?"/>
    <s v="DUPLICATE - 28"/>
    <m/>
    <x v="3"/>
    <m/>
  </r>
  <r>
    <n v="73"/>
    <s v="STAB Consultant Team Technical Questions 1.0"/>
    <s v="2025.07.22"/>
    <n v="1"/>
    <s v="55.a"/>
    <s v="PATHWAYS model - Inputs and Assumptions_x000a_Climate modeling scenario definition slide_x000a_Requests for additional models and methodologies from E3 outside of these areas"/>
    <s v="Scenario Definitions"/>
    <s v="Sensitivities &amp; Key Uncertainties"/>
    <x v="0"/>
    <x v="11"/>
    <s v="Renewable Fuels"/>
    <s v=" Are any sensitivity analyses expected? If so, please describe this element of the modeling approach, specifying which inputs will be varied and which scenarios would be included in the sensitivity._x000a_•_x0009_Has a scenario that does not rely on renewable fuel blending been considered? Isn’t significant reliance on renewable fuels’ availability and cost-competitiveness a significant risk for overall act on climate compliance?"/>
    <s v="None"/>
    <s v="None"/>
    <x v="0"/>
    <m/>
  </r>
  <r>
    <n v="74"/>
    <s v="STAB Consultant Team Technical Questions 1.0"/>
    <s v="2025.07.22"/>
    <n v="1"/>
    <s v="55.b"/>
    <s v="PATHWAYS model - Inputs and Assumptions_x000a_Climate modeling scenario definition slide_x000a_Requests for additional models and methodologies from E3 outside of these areas"/>
    <s v="Scenario Definitions"/>
    <s v="Sensitivities &amp; Key Uncertainties"/>
    <x v="0"/>
    <x v="11"/>
    <s v="Renewable Fuels"/>
    <s v=" Are any sensitivity analyses expected? If so, please describe this element of the modeling approach, specifying which inputs will be varied and which scenarios would be included in the sensitivity._x000a_•_x0009_Have any scenarios been considered that accurately reflect upstream (including out of state) emissions from low-carbon/renewable fuels?"/>
    <s v="None"/>
    <s v="None"/>
    <x v="0"/>
    <m/>
  </r>
  <r>
    <n v="75"/>
    <s v="STAB Consultant Team Technical Questions 1.0"/>
    <s v="2025.07.22"/>
    <n v="1"/>
    <s v="55.c"/>
    <s v="PATHWAYS model - Inputs and Assumptions_x000a_Climate modeling scenario definition slide_x000a_Requests for additional models and methodologies from E3 outside of these areas"/>
    <s v="Scenario Definitions"/>
    <s v="Sensitivities &amp; Key Uncertainties"/>
    <x v="0"/>
    <x v="10"/>
    <s v="Gas Leaks"/>
    <s v=" Are any sensitivity analyses expected? If so, please describe this element of the modeling approach, specifying which inputs will be varied and which scenarios would be included in the sensitivity._x000a_•_x0009_How have fugitive emissions, such as gas leakage, been considered? Has a sensitivity been contemplated regarding the amount of gas leakage present in RI? Have upstream gas system leakage rates been taken into account?"/>
    <s v="None"/>
    <s v="None"/>
    <x v="0"/>
    <m/>
  </r>
  <r>
    <n v="76"/>
    <s v="STAB Consultant Team Technical Questions 1.0"/>
    <s v="2025.07.22"/>
    <n v="1"/>
    <s v="55.d"/>
    <s v="PATHWAYS model - Inputs and Assumptions_x000a_Climate modeling scenario definition slide_x000a_Requests for additional models and methodologies from E3 outside of these areas"/>
    <s v="Scenario Definitions"/>
    <s v="Sensitivities &amp; Key Uncertainties"/>
    <x v="0"/>
    <x v="11"/>
    <s v="Renewable Fuels"/>
    <s v=" Are any sensitivity analyses expected? If so, please describe this element of the modeling approach, specifying which inputs will be varied and which scenarios would be included in the sensitivity._x000a_•_x0009_Please detail assumptions, data sources, and rationale around low-carbon fuel technical feasibility, marginal costs, and production capacity. Please separately address renewable diesel, jet fuel, natural gas, and hydrogen. Please speak to the magnitude of uncertainty around these low-carbon fuels costs, availability, and GHG impacts compared to other key uncertainties in the model. "/>
    <s v="None"/>
    <s v="None"/>
    <x v="0"/>
    <m/>
  </r>
  <r>
    <n v="77"/>
    <s v="STAB Consultant Team Technical Questions 1.0"/>
    <s v="2025.07.22"/>
    <n v="1"/>
    <s v="56.a"/>
    <s v="PATHWAYS model - Inputs and Assumptions_x000a_Climate modeling scenario definition slide_x000a_Requests for additional models and methodologies from E3 outside of these areas"/>
    <s v="Other Models, Methodologies, and Data"/>
    <s v="E3’s RESOLVE Model"/>
    <x v="1"/>
    <x v="3"/>
    <s v="Documentation Request"/>
    <s v="E3’s RESOLVE Model - Detailed methodology documentation (similar to what was provided for Pathways)"/>
    <s v="None"/>
    <s v="None"/>
    <x v="0"/>
    <m/>
  </r>
  <r>
    <n v="78"/>
    <s v="STAB Consultant Team Technical Questions 1.0"/>
    <s v="2025.07.22"/>
    <n v="1"/>
    <s v="56.b"/>
    <s v="PATHWAYS model - Inputs and Assumptions_x000a_Climate modeling scenario definition slide_x000a_Requests for additional models and methodologies from E3 outside of these areas"/>
    <s v="Other Models, Methodologies, and Data"/>
    <s v="E3’s RESOLVE Model"/>
    <x v="1"/>
    <x v="3"/>
    <s v="Documentation Request"/>
    <s v="E3’s RESOLVE Model - Spreadsheet of inputs and assumptions, both general and Rhode Island-specific"/>
    <s v="None"/>
    <s v="None"/>
    <x v="0"/>
    <m/>
  </r>
  <r>
    <n v="79"/>
    <s v="STAB Consultant Team Technical Questions 1.0"/>
    <s v="2025.07.22"/>
    <n v="1"/>
    <s v="56.c"/>
    <s v="PATHWAYS model - Inputs and Assumptions_x000a_Climate modeling scenario definition slide_x000a_Requests for additional models and methodologies from E3 outside of these areas"/>
    <s v="Other Models, Methodologies, and Data"/>
    <s v="E3’s RESOLVE Model"/>
    <x v="1"/>
    <x v="3"/>
    <s v="Documentation Request"/>
    <s v="E3’s RESOLVE Model - Emissions/emission factors from electricity generation"/>
    <s v="None"/>
    <s v="None"/>
    <x v="0"/>
    <m/>
  </r>
  <r>
    <n v="80"/>
    <s v="STAB Consultant Team Technical Questions 1.0"/>
    <s v="2025.07.22"/>
    <n v="1"/>
    <s v="57.a"/>
    <s v="PATHWAYS model - Inputs and Assumptions_x000a_Climate modeling scenario definition slide_x000a_Requests for additional models and methodologies from E3 outside of these areas"/>
    <s v="Other Models, Methodologies, and Data"/>
    <s v="E3’s Fuel Optimization Model"/>
    <x v="2"/>
    <x v="3"/>
    <s v="Documentation Request"/>
    <s v="E3’s Fuel Optimization Model - Detailed methodology documentation (similar to what was provided for Pathways)"/>
    <s v="None"/>
    <s v="None"/>
    <x v="0"/>
    <m/>
  </r>
  <r>
    <n v="81"/>
    <s v="STAB Consultant Team Technical Questions 1.0"/>
    <s v="2025.07.22"/>
    <n v="1"/>
    <s v="57.b"/>
    <s v="PATHWAYS model - Inputs and Assumptions_x000a_Climate modeling scenario definition slide_x000a_Requests for additional models and methodologies from E3 outside of these areas"/>
    <s v="Other Models, Methodologies, and Data"/>
    <s v="E3’s Fuel Optimization Model"/>
    <x v="2"/>
    <x v="3"/>
    <s v="Documentation Request"/>
    <s v="E3’s Fuel Optimization Model - Spreadsheet of inputs and assumptions, both general and Rhode Island-specific"/>
    <s v="None"/>
    <s v="None"/>
    <x v="0"/>
    <m/>
  </r>
  <r>
    <n v="82"/>
    <s v="STAB Consultant Team Technical Questions 1.0"/>
    <s v="2025.07.22"/>
    <n v="1"/>
    <s v="58.a"/>
    <s v="PATHWAYS model - Inputs and Assumptions_x000a_Climate modeling scenario definition slide_x000a_Requests for additional models and methodologies from E3 outside of these areas"/>
    <s v="Other Models, Methodologies, and Data"/>
    <s v="E3’s Biofuels Model"/>
    <x v="3"/>
    <x v="3"/>
    <s v="Documentation Request"/>
    <s v="E3’s Biofuels Model - Detailed methodology documentation (similar to what was provided for Pathways)"/>
    <s v="Documentation Provided"/>
    <s v="Documentation Provided"/>
    <x v="2"/>
    <s v="Documentation under review"/>
  </r>
  <r>
    <n v="83"/>
    <s v="STAB Consultant Team Technical Questions 1.0"/>
    <s v="2025.07.22"/>
    <n v="1"/>
    <s v="58.b"/>
    <s v="PATHWAYS model - Inputs and Assumptions_x000a_Climate modeling scenario definition slide_x000a_Requests for additional models and methodologies from E3 outside of these areas"/>
    <s v="Other Models, Methodologies, and Data"/>
    <s v="E3’s Biofuels Model"/>
    <x v="3"/>
    <x v="3"/>
    <s v="Documentation Request"/>
    <s v="E3’s Biofuels Model - Spreadsheet of inputs and assumptions, both general and Rhode Island-specific"/>
    <s v="Documentation Provided"/>
    <s v="Documentation Provided"/>
    <x v="2"/>
    <s v="Documentation under review"/>
  </r>
  <r>
    <n v="84"/>
    <s v="STAB Consultant Team Technical Questions 1.0"/>
    <s v="2025.07.22"/>
    <n v="1"/>
    <n v="59"/>
    <s v="PATHWAYS model - Inputs and Assumptions_x000a_Climate modeling scenario definition slide_x000a_Requests for additional models and methodologies from E3 outside of these areas"/>
    <s v="Other Models, Methodologies, and Data"/>
    <s v="Other"/>
    <x v="0"/>
    <x v="3"/>
    <s v="Model Integration"/>
    <s v="Please provide a detailed description of the coherence between model modules and how they interact (e.g., how and where outputs from one are used in another; how limitations or uncertainties in one may impact results in another specifically; etc.)."/>
    <s v="None"/>
    <s v="None"/>
    <x v="0"/>
    <m/>
  </r>
  <r>
    <n v="85"/>
    <s v="STAB Consultant Team Technical Questions 1.0"/>
    <s v="2025.07.22"/>
    <n v="1"/>
    <s v="60.a"/>
    <s v="PATHWAYS model - Inputs and Assumptions_x000a_Climate modeling scenario definition slide_x000a_Requests for additional models and methodologies from E3 outside of these areas"/>
    <s v="Other Models, Methodologies, and Data"/>
    <s v="Other"/>
    <x v="0"/>
    <x v="3"/>
    <s v="Model Integration"/>
    <s v="Results and outputs from each of the following models:_x000a_•_x0009_Pathways Model"/>
    <s v="None"/>
    <s v="None"/>
    <x v="0"/>
    <m/>
  </r>
  <r>
    <n v="86"/>
    <s v="STAB Consultant Team Technical Questions 1.0"/>
    <s v="2025.07.22"/>
    <n v="1"/>
    <s v="60.b"/>
    <s v="PATHWAYS model - Inputs and Assumptions_x000a_Climate modeling scenario definition slide_x000a_Requests for additional models and methodologies from E3 outside of these areas"/>
    <s v="Other Models, Methodologies, and Data"/>
    <s v="Other"/>
    <x v="0"/>
    <x v="3"/>
    <s v="Model Integration"/>
    <s v="Results and outputs from each of the following models:_x000a_•_x0009_RESOLVE Model_x000a_"/>
    <s v="None"/>
    <s v="None"/>
    <x v="0"/>
    <m/>
  </r>
  <r>
    <n v="87"/>
    <s v="STAB Consultant Team Technical Questions 1.0"/>
    <s v="2025.07.22"/>
    <n v="1"/>
    <s v="60.c"/>
    <s v="PATHWAYS model - Inputs and Assumptions_x000a_Climate modeling scenario definition slide_x000a_Requests for additional models and methodologies from E3 outside of these areas"/>
    <s v="Other Models, Methodologies, and Data"/>
    <s v="Other"/>
    <x v="0"/>
    <x v="3"/>
    <s v="Model Integration"/>
    <s v="Results and outputs from each of the following models:_x000a_•_x0009_Fuels Optimization Model_x000a_"/>
    <s v="None"/>
    <s v="None"/>
    <x v="0"/>
    <m/>
  </r>
  <r>
    <n v="88"/>
    <s v="STAB Consultant Team Technical Questions 1.0"/>
    <s v="2025.07.22"/>
    <n v="1"/>
    <s v="60.d"/>
    <s v="PATHWAYS model - Inputs and Assumptions_x000a_Climate modeling scenario definition slide_x000a_Requests for additional models and methodologies from E3 outside of these areas"/>
    <s v="Other Models, Methodologies, and Data"/>
    <s v="Other"/>
    <x v="0"/>
    <x v="3"/>
    <s v="Model Integration"/>
    <s v="Results and outputs from each of the following models:_x000a_•_x0009_Biofuels Model"/>
    <s v="None"/>
    <s v="None"/>
    <x v="0"/>
    <m/>
  </r>
  <r>
    <n v="89"/>
    <s v="STAB Consultant Team PLEXOS Technical Questions 1.0, 2025.07.25"/>
    <s v="2025.07.25"/>
    <n v="2"/>
    <n v="1"/>
    <s v="Initial technical review of the PLEXOS model inputs planned for use by E3"/>
    <s v="PLEXUS"/>
    <s v="Rhode Island Inputs "/>
    <x v="4"/>
    <x v="10"/>
    <m/>
    <s v="The forecast shows that natural gas prices peak in 2041 before declining through 2050. Is this projection in real or nominal dollars? Could you explain the reasoning behind this forecast and the factors contributing to the expected decrease in natural gas prices per MMBtu during this period? "/>
    <s v="All fuel price forecasts are from the public ISO NE PLEXOS LT model as shared on ISO NE’s website, which reflects 2023 EIA Annual Energy Outlook fuel price forecasts. _x000a__x000a_Website: Economic Studies; the specific link used to download the model is entitled “Capacity Expansion Model” dated 06/10/2025"/>
    <s v="None"/>
    <x v="2"/>
    <s v="Ben K to review and confirm appropriateness"/>
  </r>
  <r>
    <n v="90"/>
    <s v="STAB Consultant Team PLEXOS Technical Questions 1.0, 2025.07.25"/>
    <s v="2025.07.25"/>
    <n v="2"/>
    <n v="2"/>
    <s v="Initial technical review of the PLEXOS model inputs planned for use by E3"/>
    <s v="PLEXUS"/>
    <s v="Rhode Island Inputs "/>
    <x v="4"/>
    <x v="3"/>
    <s v="Energy Storage"/>
    <s v="Why does the 100-hour Li-on Battery in the “Candidate Resources” tab have a charge efficiency of 42.5, which is substantially lower than the other Li-on Battery Candidate Resources? Is this still supposed to represent Li-on technology? Why can it be built in 1 MW units? "/>
    <s v="The 100-hour battery assumes an iron-air storage technology, as the most mature option for deployment in the near term (post 2030). The current technology typically has a round-trip efficiency under 50%, which differs from the ~85% efficiency of lithium-ion batteries. _x000a__x000a_The capacity expansion model is currently setup to run with linear optimization decisions, and not integer decisions given model runtime implications. Building resources in full unit sizes would require integer decisions. "/>
    <s v="None"/>
    <x v="2"/>
    <s v="Ben K to review and confirm appropriateness"/>
  </r>
  <r>
    <n v="91"/>
    <s v="STAB Consultant Team PLEXOS Technical Questions 1.0, 2025.07.25"/>
    <s v="2025.07.25"/>
    <n v="2"/>
    <n v="3"/>
    <s v="Initial technical review of the PLEXOS model inputs planned for use by E3"/>
    <s v="PLEXUS"/>
    <s v="Rhode Island Inputs "/>
    <x v="4"/>
    <x v="3"/>
    <s v="Wind"/>
    <s v="Given the OSW is tied to two specific projects, is the reduction in cost just an artifact of converting from nominal $ to real $? Or is there a reason that you expect the cost of building these projects to decline over this horizon? Does this include any assumptions about improvements in technology or the economics of OSW? By picking these specific projects, is it anticipated that these are the only potential OSWs that can be developed to meet Rhode Island’s needs through 2050?"/>
    <s v="The Offshore Wind candidate technology build cost forecasts are from the public ISO NE PLEXOS LT model as shared. ISO NE cited the 2024 NREL Annual Technology Baseline (ATB). The NREL ATB assumptions are available online: https://atb.nrel.gov/electricity/2024/offshore_wind _x000a__x000a_Input build costs are in real $2022 dollars._x000a_•_x0009_Given recent uncertainty in near-term offshore wind resource development, the ability to build offshore wind resources is likely more difficult than previously thought. The forced-in offshore wind builds are restricted to the most likely offshore wind projects, and additional offshore wind builds are not allowed before 2035 to reflect current uncertainties._x000a_•_x0009_The PLEXOS LT model is for all of ISO-NE.  There are multiple available offshore wind sites that can be built by the model, but these sites will not specifically be attributed to RI’s load.  Instead, the model will include a region-wide renewable portfolio standard constraint and greenhouse gas emissions limits that will ensure compliance with not only RI’s goals, but other ISO NE state goals as well.  Post-processing will allocate a portion of the ISO NE-wide costs to RI."/>
    <s v="None"/>
    <x v="2"/>
    <s v="Ben K to review and confirm appropriateness"/>
  </r>
  <r>
    <n v="92"/>
    <s v="STAB Consultant Team PLEXOS Technical Questions 1.0, 2025.07.25"/>
    <s v="2025.07.25"/>
    <n v="2"/>
    <n v="4"/>
    <s v="Initial technical review of the PLEXOS model inputs planned for use by E3"/>
    <s v="PLEXUS"/>
    <s v="Rhode Island Inputs "/>
    <x v="4"/>
    <x v="3"/>
    <s v="Solar"/>
    <s v="Is the solar cost and capacity factor based on fixed, one-axis, or two-axis tracking?"/>
    <s v="•_x0009_The solar candidate technology build cost forecasts and capacity factors are from the public ISO NE PLEXOS LT model as shared. ISO NE cited the 2024 NREL Annual Technology Baseline (ATB) for cost inputs and notes that a one-axis tracking system is assumed. The NREL ATB assumptions are available online: https://atb.nrel.gov/electricity/2024/utility-scale_pv.  _x000a_•_x0009_ISO NE’s documentation includes the following on solar profiles:_x000a_•_x0009_“production profiles are gathered from a historical dataset of hourly time series data for solar and wind resources. The dataset currently used was created by advisory firm DNV using NASA satellite information and modeling software to construct production profiles based on New England weather.”_x000a_•_x0009_Footnote referencing DNV study: The results of the DNV analysis were presented to the Planning Advisory Committee on February 17, 2021. https://www.iso-ne.com/static-assets/documents/2021/03/a9_stochastic_time_series_modeling_for_isone_rev_2.pdf"/>
    <s v="None"/>
    <x v="2"/>
    <s v="Ben K to review and confirm appropriateness"/>
  </r>
  <r>
    <n v="93"/>
    <s v="STAB Consultant Team PLEXOS Technical Questions 1.0, 2025.07.25"/>
    <s v="2025.07.25"/>
    <n v="2"/>
    <n v="5"/>
    <s v="Initial technical review of the PLEXOS model inputs planned for use by E3"/>
    <s v="PLEXUS"/>
    <s v="Rhode Island Inputs "/>
    <x v="4"/>
    <x v="3"/>
    <s v="Nuclear"/>
    <s v="Would it be possible to provide references for the SMR “Build Cost” Forecast? "/>
    <s v="All Build Cost assumptions align with the public ISO NE PLEXOS LT model as shared, where these assumptions were not available in the model, an effort was made to reflect the data/assumptions from the original source cited by ISO NE."/>
    <s v="None"/>
    <x v="2"/>
    <s v="Ben K to review and confirm appropriateness"/>
  </r>
  <r>
    <n v="94"/>
    <s v="STAB Consultant Team PLEXOS Technical Questions 1.0, 2025.07.25"/>
    <s v="2025.07.25"/>
    <n v="2"/>
    <n v="6"/>
    <s v="Initial technical review of the PLEXOS model inputs planned for use by E3"/>
    <s v="PLEXUS"/>
    <s v="Rhode Island Inputs "/>
    <x v="4"/>
    <x v="3"/>
    <s v="Capital Costs"/>
    <s v="Is the “Build Cost” the same as an Overnight Capital Cost or an All-In Capital Cost? Does it include the cost of capital?"/>
    <s v="The “Build Cost” reflects the NREL ATB CAPEX ($/kW) – “'Capital expenditures required to achieve commercial operation of the generation plant”_x000a__x000a_The “Build Cost” is a PLEXOS input together with associated weighted cost of capital and economic lifetimes."/>
    <s v="None"/>
    <x v="2"/>
    <s v="Ben K to review and confirm appropriateness"/>
  </r>
  <r>
    <n v="95"/>
    <s v="STAB Consultant Team PLEXOS Technical Questions 1.0, 2025.07.25"/>
    <s v="2025.07.25"/>
    <n v="2"/>
    <n v="7"/>
    <s v="Initial technical review of the PLEXOS model inputs planned for use by E3"/>
    <s v="PLEXUS"/>
    <s v="Modelling Scope "/>
    <x v="4"/>
    <x v="3"/>
    <s v="Load Forecasts"/>
    <s v="The 'Annual Load and Peak Forecast' and ‘Hourly Load Forecast’ tabs in the workbook present a forecasted load for Rhode Island under the base scenario. Will this be the sole load forecast integrated into the model? If load forecasts from neighboring systems are also utilized, could you specify the sources of those forecasts? Would it be possible to provide or cite a publicly accessible source for any load forecasts incorporated into the modeling?"/>
    <s v="This is the base load forecast for RI that was shared with the public ISO NE PLEXOS LT model, which also includes load for the broader ISO NE regions._x000a__x000a_Additional load scenarios will also be explored."/>
    <s v="None"/>
    <x v="2"/>
    <s v="Ben K to review and confirm appropriateness"/>
  </r>
  <r>
    <n v="96"/>
    <s v="STAB Consultant Team PLEXOS Technical Questions 1.0, 2025.07.25"/>
    <s v="2025.07.25"/>
    <n v="2"/>
    <n v="8"/>
    <s v="Initial technical review of the PLEXOS model inputs planned for use by E3"/>
    <s v="PLEXUS"/>
    <s v="Modelling Scope "/>
    <x v="4"/>
    <x v="2"/>
    <s v="Scenario Definitions"/>
    <s v="Is the PLEXOS model only being run once, to inform the ‘base scenario’ for the climate strategy modeling, which will then also be used for the other scenarios, or will PLEXOS be run with inputs that may differ for the different climate strategy scenarios?"/>
    <s v="The current plan is to run the ‘base scenario’ and then inputs/assumptions will be changed to build and run the model for other scenarios. "/>
    <s v="None"/>
    <x v="2"/>
    <s v="Ben K to review and confirm appropriateness"/>
  </r>
  <r>
    <n v="97"/>
    <s v="STAB Consultant Team PLEXOS Technical Questions 1.0, 2025.07.25"/>
    <s v="2025.07.25"/>
    <n v="2"/>
    <n v="9"/>
    <s v="Initial technical review of the PLEXOS model inputs planned for use by E3"/>
    <s v="PLEXUS"/>
    <s v="Modelling Scope "/>
    <x v="4"/>
    <x v="3"/>
    <s v="Electric Generation"/>
    <s v="The ‘Baseline Resources’ tab in the workbook shows a list of the “installed capacity allocated to Rhode Island in the model”. Similar to the load forecast, will the model be using assumptions for generators outside the Rhode Island node? Would it be possible to provide or cite a publicly accessible source for any assumptions used on resources that will be modelled but are not allocated to Rhode Island?"/>
    <s v="The ISO NE model includes all of ISO NE, and the baseline resources for all regions align with the public ISO NE PLEXOS LT model as shared. This information is publicly available on their (ISO NE) site."/>
    <s v="None"/>
    <x v="2"/>
    <s v="Ben K to review and confirm appropriateness"/>
  </r>
  <r>
    <n v="98"/>
    <s v="STAB Consultant Team PLEXOS Technical Questions 1.0, 2025.07.25"/>
    <s v="2025.07.25"/>
    <n v="2"/>
    <n v="10"/>
    <s v="Initial technical review of the PLEXOS model inputs planned for use by E3"/>
    <s v="PLEXUS"/>
    <s v="Modelling Scope "/>
    <x v="4"/>
    <x v="3"/>
    <s v="Cost Allocation"/>
    <s v="Will the model exclusively focus on capacity expansion for Rhode Island's load across all candidate resources, particularly OSW and SMRs? Is it possible to contract for a partial output from a candidate resource to fulfill Planning Reserve Margins or emission targets, or are these resources only to be selected and wholly dedicated to meeting Rhode Island's specific needs? "/>
    <s v="The ISO NE capacity expansion model expands resources across the ISO footprint, not only Rhode Island. All constraints/targets are ISO-wide, including the planning reserve margin, GHG emissions limits, and renewable portfolio standards. An allocation of costs to RI will performed as a post-processing step."/>
    <s v="None"/>
    <x v="2"/>
    <s v="Ben K to review and confirm appropriateness"/>
  </r>
  <r>
    <n v="99"/>
    <s v="STAB Consultant Team PLEXOS Technical Questions 1.0, 2025.07.25"/>
    <s v="2025.07.25"/>
    <n v="2"/>
    <n v="11"/>
    <s v="Initial technical review of the PLEXOS model inputs planned for use by E3"/>
    <s v="PLEXUS"/>
    <s v="Modelling Scope "/>
    <x v="4"/>
    <x v="3"/>
    <s v="Cost Allocation"/>
    <s v="Is there any consideration of contracting for resources or a share of a resource outside the state? This seems especially relevant for land-based wind if the assumption is that there are no potential sites for development in Rhode Island between now and 2050. "/>
    <s v="Yes, this will be completed outside of the PLEXOS model through an allocation process."/>
    <s v="None"/>
    <x v="2"/>
    <s v="Ben K to review and confirm appropriateness"/>
  </r>
  <r>
    <n v="100"/>
    <s v="STAB Consultant Team PLEXOS Technical Questions 1.0, 2025.07.25"/>
    <s v="2025.07.25"/>
    <n v="2"/>
    <n v="12"/>
    <s v="Initial technical review of the PLEXOS model inputs planned for use by E3"/>
    <s v="PLEXUS"/>
    <s v="Modelling Scope "/>
    <x v="4"/>
    <x v="11"/>
    <s v="Regional Policies"/>
    <s v="Will emissions limits be modeled outside of Rhode Island? Could you provide those limits or a publicly accessible source for the data used in the modeling? "/>
    <s v="The PLEXOS model reflects the ISO NE assumption that constrains ISO NE-wide CO2 emissions to a glidepath that decreases to 1 million short tons annually by 2050."/>
    <s v="None"/>
    <x v="2"/>
    <s v="Ben K to review and confirm appropriateness"/>
  </r>
  <r>
    <n v="101"/>
    <s v="STAB Consultant Team PLEXOS Technical Questions 1.0, 2025.07.25"/>
    <s v="2025.07.25"/>
    <n v="2"/>
    <n v="13"/>
    <s v="Initial technical review of the PLEXOS model inputs planned for use by E3"/>
    <s v="PLEXUS"/>
    <s v="Modelling Scope "/>
    <x v="4"/>
    <x v="3"/>
    <s v="Electric Generation"/>
    <s v="Will planning or operating reserves be modeled? Would it be possible to provide inputs related to these for Rhode Island and any other jurisdictions that will be modelled? "/>
    <s v="The capacity expansion model will be updated to include a planning reserve margin for the region and the contribution of resource accredited capacity to this annual constraint. These assumptions are based on resource adequacy modeling completed for the Massachusetts Clean Energy Center in 2023: https://www.masscec.com/program/2023-energy-storage-study. _x000a__x000a_The modeling will not include operating reserves due to the relatively small impact they would likely have on costs (especially considering the magnitude of battery storage buildout expected in ISO NE), and also the model runtime implications of including operating reserves in a capacity expansion model."/>
    <s v="None"/>
    <x v="2"/>
    <s v="Ben K to review and confirm appropriateness"/>
  </r>
  <r>
    <n v="102"/>
    <s v="STAB Consultant Team PLEXOS Technical Questions 1.0, 2025.07.25"/>
    <s v="2025.07.25"/>
    <n v="2"/>
    <s v="14.a"/>
    <s v="Initial technical review of the PLEXOS model inputs planned for use by E3"/>
    <s v="PLEXUS"/>
    <s v="Modeling Methodology"/>
    <x v="4"/>
    <x v="3"/>
    <s v="Cost Allocation"/>
    <s v="Please describe the purpose, scope, and methodological approach for utilizing the PLEXOS model. Please provide a general description, and also specifically address:_x000a_•_x0009_What key questions will this modeling effort seek to answer? "/>
    <s v="The PLEXOS modeling will identify least-cost generation portfolios across ISO NE that not only achieve RI’s renewable and decarbonization goals but also consider policies and dynamics in the rest of the ISO NE region.  Maintaining system reliability will be a key constraint when creating resource portfolios. _x000a__x000a_Capacity expansion results will be used to determine the total cost of service and future electricity rates to model customer affordability outcomes under a decarbonized future"/>
    <s v="None"/>
    <x v="2"/>
    <s v="Ben K to review and confirm appropriateness"/>
  </r>
  <r>
    <n v="103"/>
    <s v="STAB Consultant Team PLEXOS Technical Questions 1.0, 2025.07.25"/>
    <s v="2025.07.25"/>
    <n v="2"/>
    <s v="14.b"/>
    <s v="Initial technical review of the PLEXOS model inputs planned for use by E3"/>
    <m/>
    <s v="Modeling Methodology"/>
    <x v="4"/>
    <x v="3"/>
    <s v="Cost Allocation"/>
    <s v="Please describe the purpose, scope, and methodological approach for utilizing the PLEXOS model. Please provide a general description, and also specifically address:_x000a_•_x0009_Explain your understanding of why the specific methodology used in PLEXOS will provide analytical answers to the key questions identified. "/>
    <s v="ISO NE PLEXOS model is a benchmarked, best-in-class model with regional electric-sector resources used by ISO NE._x000a__x000a_The LT model produces least-cost, long-term resource portfolio investments – the core question we are trying to answer."/>
    <s v="None"/>
    <x v="2"/>
    <s v="Ben K to review and confirm appropriateness"/>
  </r>
  <r>
    <n v="104"/>
    <s v="STAB Consultant Team PLEXOS Technical Questions 1.0, 2025.07.25"/>
    <s v="2025.07.25"/>
    <n v="2"/>
    <s v="15.a"/>
    <s v="Initial technical review of the PLEXOS model inputs planned for use by E3"/>
    <m/>
    <s v="Modeling Methodology"/>
    <x v="4"/>
    <x v="3"/>
    <s v="Data Source Rigor"/>
    <s v="Please explain why there are only model inputs provided for Rhode Island. Will E3 be running a regional model, or only modeling system assets and scenarios within Rhode Island’s territory? _x000a_•_x0009_If regional, please provide all other PLEXOS model inputs and assumptions that will be used (even if they are default values from PLEXOS, or have not been updated for this analysis). Please provide sources for those values."/>
    <s v="As noted above, E3 is using ISO NE’s public PLEXOS LT capacity expansion model, which includes a representation of the entire ISO NE footprint, including loads, resources, fuel costs, etc. across New England. While some specific inputs will be changed for the Rhode Island modeling, most of the modeling inputs will be unchanged from those developed by ISO NE. The model is available at the following website: Economic Studies .The specific link used to download the model is entitled “Capacity Expansion Model” dated 06/10/2025."/>
    <s v="None"/>
    <x v="2"/>
    <s v="Ben K to review and confirm appropriateness"/>
  </r>
  <r>
    <n v="105"/>
    <s v="STAB Consultant Team PLEXOS Technical Questions 1.0, 2025.07.25"/>
    <s v="2025.07.25"/>
    <n v="2"/>
    <s v="15.b"/>
    <s v="Initial technical review of the PLEXOS model inputs planned for use by E3"/>
    <m/>
    <s v="Modeling Methodology"/>
    <x v="4"/>
    <x v="3"/>
    <s v="Data Source Rigor"/>
    <s v="Please explain why there are only model inputs provided for Rhode Island. Will E3 be running a regional model, or only modeling system assets and scenarios within Rhode Island’s territory? _x000a_•_x0009_If Rhode Island only, please explain the rationale for this decision, and directly explain how a Rhode-Island analysis adequately addresses the inherently regional nature of the electric system to which Rhode Island is connected. "/>
    <s v="N/A"/>
    <s v="None"/>
    <x v="2"/>
    <s v="Expect to receive updated inputs, including those that were edited for other model aspects beyond RI-specific inputs, as was noted to have been needed during 8/14 meeting"/>
  </r>
  <r>
    <n v="106"/>
    <s v="STAB Consultant Team PLEXOS Technical Questions 1.0, 2025.07.25"/>
    <s v="2025.07.25"/>
    <n v="2"/>
    <s v="16.a"/>
    <s v="Initial technical review of the PLEXOS model inputs planned for use by E3"/>
    <m/>
    <s v="Modeling Methodology"/>
    <x v="4"/>
    <x v="3"/>
    <s v="Model Integration"/>
    <s v="Please explain in detail how the PLEXOS modeling results will be integrated with the other modeling E3 is conducting. _x000a_•_x0009_Will outputs from PLEXOS be used as inputs to other modeling modules? If so, please specify which results sets, which models they will feed into, and provide updated model input values for those other models once PLEXOS results are available. "/>
    <s v="Generation portfolio costs will be used to calculate total cost of service and future RI electric rates. We do not have these values ready to share yet."/>
    <s v="None"/>
    <x v="2"/>
    <s v="Ben K to review and confirm appropriateness"/>
  </r>
  <r>
    <n v="107"/>
    <s v="STAB Consultant Team PLEXOS Technical Questions 1.0, 2025.07.25"/>
    <s v="2025.07.25"/>
    <n v="2"/>
    <s v="16.b"/>
    <s v="Initial technical review of the PLEXOS model inputs planned for use by E3"/>
    <m/>
    <s v="Modeling Methodology"/>
    <x v="4"/>
    <x v="3"/>
    <s v="Model Integration"/>
    <s v="Please explain in detail how the PLEXOS modeling results will be integrated with the other modeling E3 is conducting. _x000a_•_x0009_Will results from multiple modules be integrated as a combined results set? If so, what practices will be used to ensure consistency among inputs and assumptions when results sets are reported together?"/>
    <s v="All teams are coordinating to ensure inputs are consistent."/>
    <s v="None"/>
    <x v="2"/>
    <s v="Ben K to review and confirm appropriateness"/>
  </r>
  <r>
    <n v="108"/>
    <s v="STAB Consultant Team PLEXOS Technical Questions 1.0, 2025.07.25"/>
    <s v="2025.07.25"/>
    <n v="2"/>
    <s v="16.c"/>
    <s v="Initial technical review of the PLEXOS model inputs planned for use by E3"/>
    <m/>
    <s v="Modeling Methodology"/>
    <x v="4"/>
    <x v="3"/>
    <s v="Model Integration"/>
    <s v="Please explain in detail how the PLEXOS modeling results will be integrated with the other modeling E3 is conducting. _x000a_•_x0009_Will other models used in the development of the Climate Strategy be used to inform PLEXOS? If so, please specify which models, which results sets, and which inputs they are providing. "/>
    <s v="Annual electricity demands from economy-wide modeling informs PLEXOS."/>
    <s v="None"/>
    <x v="2"/>
    <s v="Ben K to review and confirm appropriateness"/>
  </r>
  <r>
    <m/>
    <m/>
    <m/>
    <m/>
    <m/>
    <m/>
    <m/>
    <m/>
    <x v="5"/>
    <x v="12"/>
    <m/>
    <m/>
    <m/>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F39576-45F7-4139-97F4-03000E957435}"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R10:S15" firstHeaderRow="1" firstDataRow="1" firstDataCol="1"/>
  <pivotFields count="1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9">
        <item x="1"/>
        <item m="1" x="7"/>
        <item m="1" x="5"/>
        <item x="2"/>
        <item x="3"/>
        <item m="1" x="6"/>
        <item x="0"/>
        <item h="1" x="4"/>
        <item t="default"/>
      </items>
      <autoSortScope>
        <pivotArea dataOnly="0" outline="0" fieldPosition="0">
          <references count="1">
            <reference field="4294967294" count="1" selected="0">
              <x v="0"/>
            </reference>
          </references>
        </pivotArea>
      </autoSortScope>
    </pivotField>
    <pivotField showAll="0"/>
  </pivotFields>
  <rowFields count="1">
    <field x="14"/>
  </rowFields>
  <rowItems count="5">
    <i>
      <x v="6"/>
    </i>
    <i>
      <x v="3"/>
    </i>
    <i>
      <x v="4"/>
    </i>
    <i>
      <x/>
    </i>
    <i t="grand">
      <x/>
    </i>
  </rowItems>
  <colItems count="1">
    <i/>
  </colItems>
  <dataFields count="1">
    <dataField name="Count of Status" fld="14" subtotal="count" baseField="0" baseItem="0"/>
  </dataFields>
  <chartFormats count="2">
    <chartFormat chart="2" format="0"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75C843-6CC7-43B5-BE89-ED3189BBC90A}"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R62:S75" firstHeaderRow="1" firstDataRow="1" firstDataCol="1"/>
  <pivotFields count="16">
    <pivotField showAll="0"/>
    <pivotField showAll="0"/>
    <pivotField showAll="0"/>
    <pivotField showAll="0"/>
    <pivotField showAll="0"/>
    <pivotField showAll="0"/>
    <pivotField showAll="0"/>
    <pivotField showAll="0"/>
    <pivotField showAll="0"/>
    <pivotField axis="axisRow" showAll="0" sortType="descending">
      <items count="14">
        <item x="1"/>
        <item x="7"/>
        <item x="9"/>
        <item x="10"/>
        <item x="11"/>
        <item x="6"/>
        <item x="8"/>
        <item x="3"/>
        <item x="5"/>
        <item x="0"/>
        <item x="2"/>
        <item x="4"/>
        <item h="1" x="1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dataField="1" showAll="0"/>
    <pivotField showAll="0"/>
  </pivotFields>
  <rowFields count="1">
    <field x="9"/>
  </rowFields>
  <rowItems count="13">
    <i>
      <x v="7"/>
    </i>
    <i>
      <x/>
    </i>
    <i>
      <x v="8"/>
    </i>
    <i>
      <x v="10"/>
    </i>
    <i>
      <x v="3"/>
    </i>
    <i>
      <x v="5"/>
    </i>
    <i>
      <x v="2"/>
    </i>
    <i>
      <x v="9"/>
    </i>
    <i>
      <x v="1"/>
    </i>
    <i>
      <x v="4"/>
    </i>
    <i>
      <x v="11"/>
    </i>
    <i>
      <x v="6"/>
    </i>
    <i t="grand">
      <x/>
    </i>
  </rowItems>
  <colItems count="1">
    <i/>
  </colItems>
  <dataFields count="1">
    <dataField name="Count of Status" fld="14" subtotal="count" baseField="0" baseItem="0"/>
  </dataFields>
  <chartFormats count="4">
    <chartFormat chart="2" format="0"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4663FD4-A65C-441C-A1D6-CD84CF216C8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R36:S42" firstHeaderRow="1" firstDataRow="1" firstDataCol="1"/>
  <pivotFields count="16">
    <pivotField showAll="0"/>
    <pivotField showAll="0"/>
    <pivotField showAll="0"/>
    <pivotField showAll="0"/>
    <pivotField showAll="0"/>
    <pivotField showAll="0"/>
    <pivotField showAll="0"/>
    <pivotField showAll="0"/>
    <pivotField axis="axisRow" showAll="0" sortType="descending">
      <items count="7">
        <item x="3"/>
        <item x="2"/>
        <item x="0"/>
        <item x="4"/>
        <item x="1"/>
        <item h="1"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dataField="1" showAll="0"/>
    <pivotField showAll="0"/>
  </pivotFields>
  <rowFields count="1">
    <field x="8"/>
  </rowFields>
  <rowItems count="6">
    <i>
      <x v="2"/>
    </i>
    <i>
      <x v="3"/>
    </i>
    <i>
      <x v="4"/>
    </i>
    <i>
      <x v="1"/>
    </i>
    <i>
      <x/>
    </i>
    <i t="grand">
      <x/>
    </i>
  </rowItems>
  <colItems count="1">
    <i/>
  </colItems>
  <dataFields count="1">
    <dataField name="Count of Status" fld="14" subtotal="count" baseField="0" baseItem="0"/>
  </dataFields>
  <chartFormats count="3">
    <chartFormat chart="2" format="0"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22BC1-F5A2-48FC-85DB-3FD72F715484}" name="TB_tracker" displayName="TB_tracker" ref="F6:T124" totalsRowShown="0">
  <autoFilter ref="F6:T124" xr:uid="{48122BC1-F5A2-48FC-85DB-3FD72F715484}"/>
  <tableColumns count="15">
    <tableColumn id="7" xr3:uid="{55444A0D-7297-455D-A712-2FA8E82D6E93}" name="Question id" dataDxfId="14"/>
    <tableColumn id="1" xr3:uid="{BC5648FE-4E28-491A-AD7F-4CC02BADE47A}" name="Question Set Name">
      <calculatedColumnFormula>INDEX(TB_set_lookup[],MATCH(TB_tracker[[#This Row],[Question Set Number]],TB_set_lookup[Question Set Number],0), 2)</calculatedColumnFormula>
    </tableColumn>
    <tableColumn id="17" xr3:uid="{27AA0002-15BD-46E0-9A4C-5C18420F59CF}" name="Question sent date">
      <calculatedColumnFormula>INDEX(TB_set_lookup[],MATCH(TB_tracker[[#This Row],[Question Set Number]],TB_set_lookup[Question Set Number],0), 3)</calculatedColumnFormula>
    </tableColumn>
    <tableColumn id="2" xr3:uid="{1F3ED59A-C029-4002-B100-3986B7C992F0}" name="Question Set Number"/>
    <tableColumn id="16" xr3:uid="{9077B6B2-6AC3-4C8C-A797-757EFA84194A}" name="Memo Question Number"/>
    <tableColumn id="3" xr3:uid="{6FB00648-E929-4621-880E-7B459344A82E}" name="Question Set contents" dataDxfId="13">
      <calculatedColumnFormula>INDEX(TB_set_lookup[],MATCH(TB_tracker[[#This Row],[Question Set Number]],TB_set_lookup[Question Set Number],0), 4)</calculatedColumnFormula>
    </tableColumn>
    <tableColumn id="4" xr3:uid="{121745CB-A3A1-4705-A23C-878E99BF5B74}" name="Question section"/>
    <tableColumn id="5" xr3:uid="{F6B82795-0475-4227-938A-470D2C598F2A}" name="Question category"/>
    <tableColumn id="15" xr3:uid="{42EB9941-DAFA-43E1-A4D5-0C9C4D570BAB}" name="Question Topic"/>
    <tableColumn id="11" xr3:uid="{A71C2143-69B7-4899-98CA-F12B720F18E2}" name="Question Sector"/>
    <tableColumn id="13" xr3:uid="{E7A848DD-46E0-416A-8508-9D0F592BA462}" name="Question Subsector"/>
    <tableColumn id="6" xr3:uid="{B3D8CC2B-2D4E-4FDE-8949-90511F9BED57}" name="Question/Comment" dataDxfId="12"/>
    <tableColumn id="24" xr3:uid="{CEA73EE8-FF00-476A-AABA-A9174DAE81ED}" name="Strategy Response" dataDxfId="11"/>
    <tableColumn id="14" xr3:uid="{8E10A0A6-989F-4D22-8C10-55B3FCFFB630}" name="Strategy Response Notes"/>
    <tableColumn id="18" xr3:uid="{27D10067-8019-405B-9B22-329CF572114E}" name="Strategy Response Loca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ECB363-0280-4ADF-8E29-E2471425CA99}" name="TB_set_lookup" displayName="TB_set_lookup" ref="G6:K11" totalsRowShown="0" headerRowDxfId="9" headerRowBorderDxfId="8" tableBorderDxfId="7">
  <autoFilter ref="G6:K11" xr:uid="{B7ECB363-0280-4ADF-8E29-E2471425CA99}"/>
  <tableColumns count="5">
    <tableColumn id="1" xr3:uid="{0132A798-0DBA-4223-81D1-72B68CE3EA0B}" name="Question Set Number"/>
    <tableColumn id="2" xr3:uid="{62189D98-F58D-4D57-BA3D-B13A7D44123F}" name="Question Set Name"/>
    <tableColumn id="3" xr3:uid="{81A67D8E-0CDE-4CED-9DF8-E7A65B981B42}" name="Question sent date"/>
    <tableColumn id="4" xr3:uid="{10401378-CBC2-43A2-9413-3CC8BDD8DFC5}" name="Response data"/>
    <tableColumn id="5" xr3:uid="{3FC3F62C-6251-440B-AB66-DB4205D02C12}" name="Question set content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EBC312-D561-41C0-8002-BC326860F829}" name="TB_topic_lookup" displayName="TB_topic_lookup" ref="N6:N16" totalsRowShown="0">
  <autoFilter ref="N6:N16" xr:uid="{32EBC312-D561-41C0-8002-BC326860F829}"/>
  <tableColumns count="1">
    <tableColumn id="1" xr3:uid="{7F40760A-721C-44DC-8FF0-39516D3EDC10}" name="Question Topic"/>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1AD4AE2-C400-4AA3-A03D-9064F9885233}" name="TB_sector_lookup" displayName="TB_sector_lookup" ref="O6:O23" totalsRowShown="0" dataDxfId="6">
  <autoFilter ref="O6:O23" xr:uid="{C1AD4AE2-C400-4AA3-A03D-9064F9885233}"/>
  <tableColumns count="1">
    <tableColumn id="1" xr3:uid="{1D03806B-C1B9-4BC1-9E2B-B333016B12DB}" name="Question Sector"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unsky Palette">
      <a:dk1>
        <a:srgbClr val="000000"/>
      </a:dk1>
      <a:lt1>
        <a:srgbClr val="FFFFFF"/>
      </a:lt1>
      <a:dk2>
        <a:srgbClr val="2B2929"/>
      </a:dk2>
      <a:lt2>
        <a:srgbClr val="FFFFFF"/>
      </a:lt2>
      <a:accent1>
        <a:srgbClr val="013766"/>
      </a:accent1>
      <a:accent2>
        <a:srgbClr val="57B9E9"/>
      </a:accent2>
      <a:accent3>
        <a:srgbClr val="3F9793"/>
      </a:accent3>
      <a:accent4>
        <a:srgbClr val="FFC000"/>
      </a:accent4>
      <a:accent5>
        <a:srgbClr val="FF9933"/>
      </a:accent5>
      <a:accent6>
        <a:srgbClr val="FF5B11"/>
      </a:accent6>
      <a:hlink>
        <a:srgbClr val="3F9793"/>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https://www.eia.gov/consumption/commercial/reports/2024/covid/"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F67-11B5-49D3-96C7-EB29EBB7BCA4}">
  <sheetPr>
    <tabColor rgb="FF003766"/>
  </sheetPr>
  <dimension ref="B4:E15"/>
  <sheetViews>
    <sheetView tabSelected="1" workbookViewId="0">
      <selection activeCell="B9" sqref="B9"/>
    </sheetView>
  </sheetViews>
  <sheetFormatPr defaultRowHeight="15" x14ac:dyDescent="0.25"/>
  <cols>
    <col min="1" max="4" width="2.5703125" style="28" customWidth="1"/>
    <col min="5" max="5" width="50.42578125" style="28" customWidth="1"/>
    <col min="6" max="16384" width="9.140625" style="28"/>
  </cols>
  <sheetData>
    <row r="4" spans="2:5" ht="16.5" customHeight="1" x14ac:dyDescent="0.25"/>
    <row r="8" spans="2:5" ht="38.25" customHeight="1" x14ac:dyDescent="0.25"/>
    <row r="9" spans="2:5" ht="42" customHeight="1" x14ac:dyDescent="0.35">
      <c r="B9" s="33" t="s">
        <v>455</v>
      </c>
    </row>
    <row r="10" spans="2:5" ht="30.75" customHeight="1" x14ac:dyDescent="0.25"/>
    <row r="11" spans="2:5" x14ac:dyDescent="0.25">
      <c r="B11" s="30" t="str">
        <f ca="1">HYPERLINK("#"&amp;CELL("address", Contents!B3 ), "Go to Table of Contents")</f>
        <v>Go to Table of Contents</v>
      </c>
      <c r="C11" s="30"/>
      <c r="D11" s="30"/>
      <c r="E11" s="30"/>
    </row>
    <row r="13" spans="2:5" x14ac:dyDescent="0.25">
      <c r="B13" s="31" t="s">
        <v>453</v>
      </c>
    </row>
    <row r="14" spans="2:5" x14ac:dyDescent="0.25">
      <c r="B14" s="31" t="s">
        <v>454</v>
      </c>
    </row>
    <row r="15" spans="2:5" x14ac:dyDescent="0.25">
      <c r="B15" s="31"/>
    </row>
  </sheetData>
  <mergeCells count="1">
    <mergeCell ref="B11:E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D9E7-8591-441B-A443-386886295EA2}">
  <sheetPr>
    <tabColor rgb="FFFFC000"/>
  </sheetPr>
  <dimension ref="B1:E7"/>
  <sheetViews>
    <sheetView workbookViewId="0">
      <selection activeCell="E35" sqref="E35"/>
    </sheetView>
  </sheetViews>
  <sheetFormatPr defaultRowHeight="15" x14ac:dyDescent="0.25"/>
  <cols>
    <col min="1" max="4" width="2.5703125" style="28" customWidth="1"/>
    <col min="5" max="5" width="50.5703125" style="28" customWidth="1"/>
    <col min="6" max="16384" width="9.140625" style="28"/>
  </cols>
  <sheetData>
    <row r="1" spans="2:5" ht="21" x14ac:dyDescent="0.35">
      <c r="B1" s="29" t="s">
        <v>88</v>
      </c>
    </row>
    <row r="2" spans="2:5" ht="18.75" x14ac:dyDescent="0.3">
      <c r="B2" s="32"/>
    </row>
    <row r="3" spans="2:5" x14ac:dyDescent="0.25">
      <c r="B3" s="30" t="str">
        <f ca="1">HYPERLINK("#"&amp;CELL("address", Cover!B11 ), "Go to Cover Sheet")</f>
        <v>Go to Cover Sheet</v>
      </c>
      <c r="C3" s="30"/>
      <c r="D3" s="30"/>
      <c r="E3" s="30"/>
    </row>
    <row r="4" spans="2:5" x14ac:dyDescent="0.25">
      <c r="B4" s="31" t="s">
        <v>89</v>
      </c>
    </row>
    <row r="6" spans="2:5" x14ac:dyDescent="0.25">
      <c r="D6" s="30" t="str">
        <f ca="1">HYPERLINK("#"&amp;CELL("address", Summary!B3 ), "0.0.02  Summary")</f>
        <v>0.0.02  Summary</v>
      </c>
      <c r="E6" s="30"/>
    </row>
    <row r="7" spans="2:5" x14ac:dyDescent="0.25">
      <c r="D7" s="30" t="str">
        <f ca="1">HYPERLINK("#"&amp;CELL("address", 'Climate Questions'!B3 ), "0.0.03  Climate Questions")</f>
        <v>0.0.03  Climate Questions</v>
      </c>
      <c r="E7" s="30"/>
    </row>
  </sheetData>
  <mergeCells count="3">
    <mergeCell ref="B3:E3"/>
    <mergeCell ref="D6:E6"/>
    <mergeCell ref="D7:E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A561-4737-4EF1-BB6D-9A12515633F2}">
  <dimension ref="B1:S88"/>
  <sheetViews>
    <sheetView zoomScale="80" zoomScaleNormal="80" workbookViewId="0">
      <pane xSplit="1" ySplit="4" topLeftCell="B53" activePane="bottomRight" state="frozen"/>
      <selection pane="topRight" activeCell="B1" sqref="B1"/>
      <selection pane="bottomLeft" activeCell="A5" sqref="A5"/>
      <selection pane="bottomRight" activeCell="B2" sqref="B2"/>
    </sheetView>
  </sheetViews>
  <sheetFormatPr defaultRowHeight="15.75" x14ac:dyDescent="0.25"/>
  <cols>
    <col min="1" max="1" width="2.5703125" customWidth="1"/>
    <col min="2" max="2" width="2.5703125" style="5" customWidth="1"/>
    <col min="3" max="3" width="2.5703125" style="6" customWidth="1"/>
    <col min="4" max="4" width="2.5703125" style="4" customWidth="1"/>
    <col min="5" max="5" width="20.5703125" customWidth="1"/>
    <col min="8" max="8" width="32.7109375" bestFit="1" customWidth="1"/>
    <col min="9" max="9" width="15.140625" bestFit="1" customWidth="1"/>
    <col min="18" max="18" width="22.85546875" bestFit="1" customWidth="1"/>
    <col min="19" max="19" width="15.140625" bestFit="1" customWidth="1"/>
  </cols>
  <sheetData>
    <row r="1" spans="2:19" ht="21" x14ac:dyDescent="0.35">
      <c r="B1" s="7" t="s">
        <v>241</v>
      </c>
    </row>
    <row r="2" spans="2:19" ht="18.75" x14ac:dyDescent="0.3">
      <c r="B2" s="2"/>
    </row>
    <row r="3" spans="2:19" ht="15" x14ac:dyDescent="0.25">
      <c r="B3" s="27" t="str">
        <f ca="1">HYPERLINK("#"&amp;CELL("address", Contents!B3 ), "Go to Table of Contents")</f>
        <v>Go to Table of Contents</v>
      </c>
      <c r="C3" s="27"/>
      <c r="D3" s="27"/>
      <c r="E3" s="27"/>
    </row>
    <row r="10" spans="2:19" x14ac:dyDescent="0.25">
      <c r="R10" s="18" t="s">
        <v>207</v>
      </c>
      <c r="S10" t="s">
        <v>240</v>
      </c>
    </row>
    <row r="11" spans="2:19" x14ac:dyDescent="0.25">
      <c r="R11" s="13" t="s">
        <v>204</v>
      </c>
      <c r="S11">
        <v>57</v>
      </c>
    </row>
    <row r="12" spans="2:19" x14ac:dyDescent="0.25">
      <c r="R12" s="13" t="s">
        <v>205</v>
      </c>
      <c r="S12">
        <v>38</v>
      </c>
    </row>
    <row r="13" spans="2:19" x14ac:dyDescent="0.25">
      <c r="R13" s="13" t="s">
        <v>219</v>
      </c>
      <c r="S13">
        <v>6</v>
      </c>
    </row>
    <row r="14" spans="2:19" x14ac:dyDescent="0.25">
      <c r="R14" s="13" t="s">
        <v>206</v>
      </c>
      <c r="S14">
        <v>4</v>
      </c>
    </row>
    <row r="15" spans="2:19" x14ac:dyDescent="0.25">
      <c r="R15" s="13" t="s">
        <v>208</v>
      </c>
      <c r="S15">
        <v>105</v>
      </c>
    </row>
    <row r="36" spans="18:19" x14ac:dyDescent="0.25">
      <c r="R36" s="18" t="s">
        <v>207</v>
      </c>
      <c r="S36" t="s">
        <v>240</v>
      </c>
    </row>
    <row r="37" spans="18:19" x14ac:dyDescent="0.25">
      <c r="R37" s="13" t="s">
        <v>2</v>
      </c>
      <c r="S37">
        <v>78</v>
      </c>
    </row>
    <row r="38" spans="18:19" x14ac:dyDescent="0.25">
      <c r="R38" s="13" t="s">
        <v>156</v>
      </c>
      <c r="S38">
        <v>20</v>
      </c>
    </row>
    <row r="39" spans="18:19" x14ac:dyDescent="0.25">
      <c r="R39" s="13" t="s">
        <v>197</v>
      </c>
      <c r="S39">
        <v>3</v>
      </c>
    </row>
    <row r="40" spans="18:19" x14ac:dyDescent="0.25">
      <c r="R40" s="13" t="s">
        <v>196</v>
      </c>
      <c r="S40">
        <v>2</v>
      </c>
    </row>
    <row r="41" spans="18:19" x14ac:dyDescent="0.25">
      <c r="R41" s="13" t="s">
        <v>195</v>
      </c>
      <c r="S41">
        <v>2</v>
      </c>
    </row>
    <row r="42" spans="18:19" x14ac:dyDescent="0.25">
      <c r="R42" s="13" t="s">
        <v>208</v>
      </c>
      <c r="S42">
        <v>105</v>
      </c>
    </row>
    <row r="62" spans="18:19" x14ac:dyDescent="0.25">
      <c r="R62" s="18" t="s">
        <v>207</v>
      </c>
      <c r="S62" t="s">
        <v>240</v>
      </c>
    </row>
    <row r="63" spans="18:19" x14ac:dyDescent="0.25">
      <c r="R63" s="13" t="s">
        <v>200</v>
      </c>
      <c r="S63">
        <v>33</v>
      </c>
    </row>
    <row r="64" spans="18:19" x14ac:dyDescent="0.25">
      <c r="R64" s="13" t="s">
        <v>21</v>
      </c>
      <c r="S64">
        <v>19</v>
      </c>
    </row>
    <row r="65" spans="18:19" x14ac:dyDescent="0.25">
      <c r="R65" s="13" t="s">
        <v>198</v>
      </c>
      <c r="S65">
        <v>15</v>
      </c>
    </row>
    <row r="66" spans="18:19" x14ac:dyDescent="0.25">
      <c r="R66" s="13" t="s">
        <v>53</v>
      </c>
      <c r="S66">
        <v>10</v>
      </c>
    </row>
    <row r="67" spans="18:19" x14ac:dyDescent="0.25">
      <c r="R67" s="13" t="s">
        <v>202</v>
      </c>
      <c r="S67">
        <v>5</v>
      </c>
    </row>
    <row r="68" spans="18:19" x14ac:dyDescent="0.25">
      <c r="R68" s="13" t="s">
        <v>38</v>
      </c>
      <c r="S68">
        <v>5</v>
      </c>
    </row>
    <row r="69" spans="18:19" x14ac:dyDescent="0.25">
      <c r="R69" s="13" t="s">
        <v>201</v>
      </c>
      <c r="S69">
        <v>4</v>
      </c>
    </row>
    <row r="70" spans="18:19" x14ac:dyDescent="0.25">
      <c r="R70" s="13" t="s">
        <v>20</v>
      </c>
      <c r="S70">
        <v>4</v>
      </c>
    </row>
    <row r="71" spans="18:19" x14ac:dyDescent="0.25">
      <c r="R71" s="13" t="s">
        <v>70</v>
      </c>
      <c r="S71">
        <v>4</v>
      </c>
    </row>
    <row r="72" spans="18:19" x14ac:dyDescent="0.25">
      <c r="R72" s="13" t="s">
        <v>199</v>
      </c>
      <c r="S72">
        <v>4</v>
      </c>
    </row>
    <row r="73" spans="18:19" x14ac:dyDescent="0.25">
      <c r="R73" s="13" t="s">
        <v>194</v>
      </c>
      <c r="S73">
        <v>1</v>
      </c>
    </row>
    <row r="74" spans="18:19" x14ac:dyDescent="0.25">
      <c r="R74" s="13" t="s">
        <v>221</v>
      </c>
      <c r="S74">
        <v>1</v>
      </c>
    </row>
    <row r="75" spans="18:19" x14ac:dyDescent="0.25">
      <c r="R75" s="13" t="s">
        <v>208</v>
      </c>
      <c r="S75">
        <v>105</v>
      </c>
    </row>
    <row r="85" spans="18:19" x14ac:dyDescent="0.25">
      <c r="R85" t="s">
        <v>9</v>
      </c>
      <c r="S85" t="s">
        <v>341</v>
      </c>
    </row>
    <row r="86" spans="18:19" x14ac:dyDescent="0.25">
      <c r="R86" t="s">
        <v>346</v>
      </c>
      <c r="S86">
        <f>COUNTIF(TB_tracker[[#All],[Strategy Response]], "Not Addressed")</f>
        <v>66</v>
      </c>
    </row>
    <row r="87" spans="18:19" x14ac:dyDescent="0.25">
      <c r="R87" t="s">
        <v>347</v>
      </c>
      <c r="S87">
        <f>COUNTIF(TB_tracker[[#All],[Strategy Response]], "Addressed")</f>
        <v>19</v>
      </c>
    </row>
    <row r="88" spans="18:19" x14ac:dyDescent="0.25">
      <c r="R88" t="s">
        <v>348</v>
      </c>
      <c r="S88">
        <f>COUNTIF(TB_tracker[[#All],[Strategy Response]], "Partially Addressed")</f>
        <v>33</v>
      </c>
    </row>
  </sheetData>
  <mergeCells count="1">
    <mergeCell ref="B3:E3"/>
  </mergeCell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031A-1341-4931-96E2-462FABCF2ED7}">
  <dimension ref="B1:T127"/>
  <sheetViews>
    <sheetView zoomScale="85" zoomScaleNormal="85" workbookViewId="0">
      <pane xSplit="1" ySplit="6" topLeftCell="B7" activePane="bottomRight" state="frozen"/>
      <selection pane="topRight" activeCell="B1" sqref="B1"/>
      <selection pane="bottomLeft" activeCell="A7" sqref="A7"/>
      <selection pane="bottomRight" activeCell="B2" sqref="B2"/>
    </sheetView>
  </sheetViews>
  <sheetFormatPr defaultRowHeight="15.75" x14ac:dyDescent="0.25"/>
  <cols>
    <col min="1" max="1" width="2.5703125" customWidth="1"/>
    <col min="2" max="2" width="2.5703125" style="5" customWidth="1"/>
    <col min="3" max="3" width="2.5703125" style="6" customWidth="1"/>
    <col min="4" max="4" width="2.5703125" style="4" customWidth="1"/>
    <col min="5" max="5" width="20.5703125" customWidth="1"/>
    <col min="6" max="6" width="12.5703125" customWidth="1"/>
    <col min="7" max="7" width="32.7109375" customWidth="1"/>
    <col min="8" max="8" width="20.5703125" customWidth="1"/>
    <col min="9" max="9" width="9.42578125" customWidth="1"/>
    <col min="10" max="10" width="7.7109375" customWidth="1"/>
    <col min="11" max="11" width="33" hidden="1" customWidth="1"/>
    <col min="12" max="12" width="41.85546875" hidden="1" customWidth="1"/>
    <col min="13" max="13" width="21.5703125" hidden="1" customWidth="1"/>
    <col min="14" max="16" width="21.5703125" customWidth="1"/>
    <col min="17" max="17" width="78.42578125" style="1" customWidth="1"/>
    <col min="18" max="18" width="25.85546875" customWidth="1"/>
    <col min="19" max="19" width="27" customWidth="1"/>
    <col min="20" max="20" width="27.28515625" style="1" customWidth="1"/>
  </cols>
  <sheetData>
    <row r="1" spans="2:20" ht="21" x14ac:dyDescent="0.35">
      <c r="B1" s="7" t="s">
        <v>242</v>
      </c>
    </row>
    <row r="2" spans="2:20" ht="18.75" x14ac:dyDescent="0.3">
      <c r="B2" s="2"/>
    </row>
    <row r="3" spans="2:20" ht="15" x14ac:dyDescent="0.25">
      <c r="B3" s="27" t="str">
        <f ca="1">HYPERLINK("#"&amp;CELL("address", Contents!B3 ), "Go to Table of Contents")</f>
        <v>Go to Table of Contents</v>
      </c>
      <c r="C3" s="27"/>
      <c r="D3" s="27"/>
      <c r="E3" s="27"/>
      <c r="F3" s="3"/>
    </row>
    <row r="6" spans="2:20" x14ac:dyDescent="0.25">
      <c r="F6" s="8" t="s">
        <v>93</v>
      </c>
      <c r="G6" t="s">
        <v>90</v>
      </c>
      <c r="H6" t="s">
        <v>0</v>
      </c>
      <c r="I6" t="s">
        <v>91</v>
      </c>
      <c r="J6" t="s">
        <v>114</v>
      </c>
      <c r="K6" t="s">
        <v>92</v>
      </c>
      <c r="L6" s="11" t="s">
        <v>19</v>
      </c>
      <c r="M6" s="11" t="s">
        <v>1</v>
      </c>
      <c r="N6" s="17" t="s">
        <v>94</v>
      </c>
      <c r="O6" s="17" t="s">
        <v>95</v>
      </c>
      <c r="P6" s="17" t="s">
        <v>248</v>
      </c>
      <c r="Q6" s="1" t="s">
        <v>8</v>
      </c>
      <c r="R6" t="s">
        <v>339</v>
      </c>
      <c r="S6" t="s">
        <v>340</v>
      </c>
      <c r="T6" s="1" t="s">
        <v>345</v>
      </c>
    </row>
    <row r="7" spans="2:20" ht="27.6" customHeight="1" x14ac:dyDescent="0.25">
      <c r="F7" s="9">
        <v>1</v>
      </c>
      <c r="G7" t="str">
        <f>INDEX(TB_set_lookup[],MATCH(TB_tracker[[#This Row],[Question Set Number]],TB_set_lookup[Question Set Number],0), 2)</f>
        <v>STAB Consultant Team Technical Questions 1.0</v>
      </c>
      <c r="H7" t="str">
        <f>INDEX(TB_set_lookup[],MATCH(TB_tracker[[#This Row],[Question Set Number]],TB_set_lookup[Question Set Number],0), 3)</f>
        <v>2025.07.22</v>
      </c>
      <c r="I7">
        <v>1</v>
      </c>
      <c r="J7">
        <v>1</v>
      </c>
      <c r="K7" t="str">
        <f>INDEX(TB_set_lookup[],MATCH(TB_tracker[[#This Row],[Question Set Number]],TB_set_lookup[Question Set Number],0), 4)</f>
        <v>NA</v>
      </c>
      <c r="L7" t="s">
        <v>2</v>
      </c>
      <c r="M7" t="s">
        <v>20</v>
      </c>
      <c r="N7" t="s">
        <v>2</v>
      </c>
      <c r="O7" t="s">
        <v>20</v>
      </c>
      <c r="P7" t="s">
        <v>209</v>
      </c>
      <c r="Q7" s="1" t="s">
        <v>6</v>
      </c>
      <c r="R7" t="s">
        <v>346</v>
      </c>
      <c r="S7" s="1" t="s">
        <v>349</v>
      </c>
      <c r="T7" s="1" t="s">
        <v>350</v>
      </c>
    </row>
    <row r="8" spans="2:20" ht="120" x14ac:dyDescent="0.25">
      <c r="F8" s="10">
        <v>2</v>
      </c>
      <c r="G8" t="str">
        <f>INDEX(TB_set_lookup[],MATCH(TB_tracker[[#This Row],[Question Set Number]],TB_set_lookup[Question Set Number],0), 2)</f>
        <v>STAB Consultant Team Technical Questions 1.0</v>
      </c>
      <c r="H8" t="str">
        <f>INDEX(TB_set_lookup[],MATCH(TB_tracker[[#This Row],[Question Set Number]],TB_set_lookup[Question Set Number],0), 3)</f>
        <v>2025.07.22</v>
      </c>
      <c r="I8">
        <v>1</v>
      </c>
      <c r="J8">
        <v>2</v>
      </c>
      <c r="K8" t="str">
        <f>INDEX(TB_set_lookup[],MATCH(TB_tracker[[#This Row],[Question Set Number]],TB_set_lookup[Question Set Number],0), 4)</f>
        <v>NA</v>
      </c>
      <c r="L8" t="s">
        <v>2</v>
      </c>
      <c r="M8" t="s">
        <v>20</v>
      </c>
      <c r="N8" t="s">
        <v>2</v>
      </c>
      <c r="O8" t="s">
        <v>20</v>
      </c>
      <c r="P8" t="s">
        <v>209</v>
      </c>
      <c r="Q8" s="1" t="s">
        <v>7</v>
      </c>
      <c r="R8" t="s">
        <v>347</v>
      </c>
      <c r="S8" t="s">
        <v>312</v>
      </c>
      <c r="T8" s="1" t="s">
        <v>384</v>
      </c>
    </row>
    <row r="9" spans="2:20" ht="195" x14ac:dyDescent="0.25">
      <c r="F9" s="9">
        <v>3</v>
      </c>
      <c r="G9" t="str">
        <f>INDEX(TB_set_lookup[],MATCH(TB_tracker[[#This Row],[Question Set Number]],TB_set_lookup[Question Set Number],0), 2)</f>
        <v>STAB Consultant Team Technical Questions 1.0</v>
      </c>
      <c r="H9" t="str">
        <f>INDEX(TB_set_lookup[],MATCH(TB_tracker[[#This Row],[Question Set Number]],TB_set_lookup[Question Set Number],0), 3)</f>
        <v>2025.07.22</v>
      </c>
      <c r="I9">
        <v>1</v>
      </c>
      <c r="J9">
        <v>3</v>
      </c>
      <c r="K9" t="str">
        <f>INDEX(TB_set_lookup[],MATCH(TB_tracker[[#This Row],[Question Set Number]],TB_set_lookup[Question Set Number],0), 4)</f>
        <v>NA</v>
      </c>
      <c r="L9" t="s">
        <v>2</v>
      </c>
      <c r="M9" t="s">
        <v>20</v>
      </c>
      <c r="N9" t="s">
        <v>2</v>
      </c>
      <c r="O9" t="s">
        <v>20</v>
      </c>
      <c r="P9" t="s">
        <v>210</v>
      </c>
      <c r="Q9" s="1" t="s">
        <v>10</v>
      </c>
      <c r="R9" t="s">
        <v>348</v>
      </c>
      <c r="S9" s="1" t="s">
        <v>351</v>
      </c>
      <c r="T9" s="1" t="s">
        <v>352</v>
      </c>
    </row>
    <row r="10" spans="2:20" ht="150" x14ac:dyDescent="0.25">
      <c r="F10" s="10">
        <v>4</v>
      </c>
      <c r="G10" t="str">
        <f>INDEX(TB_set_lookup[],MATCH(TB_tracker[[#This Row],[Question Set Number]],TB_set_lookup[Question Set Number],0), 2)</f>
        <v>STAB Consultant Team Technical Questions 1.0</v>
      </c>
      <c r="H10" t="str">
        <f>INDEX(TB_set_lookup[],MATCH(TB_tracker[[#This Row],[Question Set Number]],TB_set_lookup[Question Set Number],0), 3)</f>
        <v>2025.07.22</v>
      </c>
      <c r="I10">
        <v>1</v>
      </c>
      <c r="J10">
        <v>4</v>
      </c>
      <c r="K10" t="str">
        <f>INDEX(TB_set_lookup[],MATCH(TB_tracker[[#This Row],[Question Set Number]],TB_set_lookup[Question Set Number],0), 4)</f>
        <v>NA</v>
      </c>
      <c r="L10" t="s">
        <v>2</v>
      </c>
      <c r="M10" t="s">
        <v>20</v>
      </c>
      <c r="N10" t="s">
        <v>2</v>
      </c>
      <c r="O10" t="s">
        <v>20</v>
      </c>
      <c r="P10" t="s">
        <v>210</v>
      </c>
      <c r="Q10" s="1" t="s">
        <v>203</v>
      </c>
      <c r="R10" t="s">
        <v>346</v>
      </c>
      <c r="S10" s="1" t="s">
        <v>353</v>
      </c>
      <c r="T10" s="1" t="s">
        <v>191</v>
      </c>
    </row>
    <row r="11" spans="2:20" ht="45" x14ac:dyDescent="0.25">
      <c r="F11" s="10">
        <v>8</v>
      </c>
      <c r="G11" t="str">
        <f>INDEX(TB_set_lookup[],MATCH(TB_tracker[[#This Row],[Question Set Number]],TB_set_lookup[Question Set Number],0), 2)</f>
        <v>STAB Consultant Team Technical Questions 1.0</v>
      </c>
      <c r="H11" t="str">
        <f>INDEX(TB_set_lookup[],MATCH(TB_tracker[[#This Row],[Question Set Number]],TB_set_lookup[Question Set Number],0), 3)</f>
        <v>2025.07.22</v>
      </c>
      <c r="I11">
        <v>1</v>
      </c>
      <c r="J11">
        <v>5</v>
      </c>
      <c r="K11" t="str">
        <f>INDEX(TB_set_lookup[],MATCH(TB_tracker[[#This Row],[Question Set Number]],TB_set_lookup[Question Set Number],0), 4)</f>
        <v>NA</v>
      </c>
      <c r="L11" t="s">
        <v>2</v>
      </c>
      <c r="M11" t="s">
        <v>20</v>
      </c>
      <c r="N11" t="s">
        <v>2</v>
      </c>
      <c r="O11" t="s">
        <v>21</v>
      </c>
      <c r="P11" t="s">
        <v>210</v>
      </c>
      <c r="Q11" s="1" t="s">
        <v>11</v>
      </c>
      <c r="R11" s="21" t="s">
        <v>346</v>
      </c>
      <c r="S11" t="s">
        <v>354</v>
      </c>
      <c r="T11" s="1" t="s">
        <v>191</v>
      </c>
    </row>
    <row r="12" spans="2:20" ht="135" x14ac:dyDescent="0.25">
      <c r="F12" s="9">
        <v>9</v>
      </c>
      <c r="G12" t="str">
        <f>INDEX(TB_set_lookup[],MATCH(TB_tracker[[#This Row],[Question Set Number]],TB_set_lookup[Question Set Number],0), 2)</f>
        <v>STAB Consultant Team Technical Questions 1.0</v>
      </c>
      <c r="H12" t="str">
        <f>INDEX(TB_set_lookup[],MATCH(TB_tracker[[#This Row],[Question Set Number]],TB_set_lookup[Question Set Number],0), 3)</f>
        <v>2025.07.22</v>
      </c>
      <c r="I12">
        <v>1</v>
      </c>
      <c r="J12">
        <v>6</v>
      </c>
      <c r="K12" t="str">
        <f>INDEX(TB_set_lookup[],MATCH(TB_tracker[[#This Row],[Question Set Number]],TB_set_lookup[Question Set Number],0), 4)</f>
        <v>NA</v>
      </c>
      <c r="L12" t="s">
        <v>2</v>
      </c>
      <c r="M12" t="s">
        <v>20</v>
      </c>
      <c r="N12" t="s">
        <v>2</v>
      </c>
      <c r="O12" t="s">
        <v>53</v>
      </c>
      <c r="P12" t="s">
        <v>211</v>
      </c>
      <c r="Q12" s="1" t="s">
        <v>12</v>
      </c>
      <c r="R12" t="s">
        <v>348</v>
      </c>
      <c r="S12" s="13" t="s">
        <v>355</v>
      </c>
      <c r="T12" s="1" t="s">
        <v>383</v>
      </c>
    </row>
    <row r="13" spans="2:20" ht="45" x14ac:dyDescent="0.25">
      <c r="F13" s="10">
        <v>10</v>
      </c>
      <c r="G13" t="str">
        <f>INDEX(TB_set_lookup[],MATCH(TB_tracker[[#This Row],[Question Set Number]],TB_set_lookup[Question Set Number],0), 2)</f>
        <v>STAB Consultant Team Technical Questions 1.0</v>
      </c>
      <c r="H13" t="str">
        <f>INDEX(TB_set_lookup[],MATCH(TB_tracker[[#This Row],[Question Set Number]],TB_set_lookup[Question Set Number],0), 3)</f>
        <v>2025.07.22</v>
      </c>
      <c r="I13">
        <v>1</v>
      </c>
      <c r="J13">
        <v>7</v>
      </c>
      <c r="K13" t="str">
        <f>INDEX(TB_set_lookup[],MATCH(TB_tracker[[#This Row],[Question Set Number]],TB_set_lookup[Question Set Number],0), 4)</f>
        <v>NA</v>
      </c>
      <c r="L13" t="s">
        <v>2</v>
      </c>
      <c r="M13" t="s">
        <v>20</v>
      </c>
      <c r="N13" t="s">
        <v>2</v>
      </c>
      <c r="O13" t="s">
        <v>200</v>
      </c>
      <c r="P13" t="s">
        <v>211</v>
      </c>
      <c r="Q13" s="1" t="s">
        <v>13</v>
      </c>
      <c r="R13" t="s">
        <v>348</v>
      </c>
      <c r="S13" t="s">
        <v>313</v>
      </c>
      <c r="T13" s="1" t="s">
        <v>382</v>
      </c>
    </row>
    <row r="14" spans="2:20" ht="30" x14ac:dyDescent="0.25">
      <c r="F14" s="9">
        <v>11</v>
      </c>
      <c r="G14" t="str">
        <f>INDEX(TB_set_lookup[],MATCH(TB_tracker[[#This Row],[Question Set Number]],TB_set_lookup[Question Set Number],0), 2)</f>
        <v>STAB Consultant Team Technical Questions 1.0</v>
      </c>
      <c r="H14" t="str">
        <f>INDEX(TB_set_lookup[],MATCH(TB_tracker[[#This Row],[Question Set Number]],TB_set_lookup[Question Set Number],0), 3)</f>
        <v>2025.07.22</v>
      </c>
      <c r="I14">
        <v>1</v>
      </c>
      <c r="J14">
        <v>8</v>
      </c>
      <c r="K14" t="str">
        <f>INDEX(TB_set_lookup[],MATCH(TB_tracker[[#This Row],[Question Set Number]],TB_set_lookup[Question Set Number],0), 4)</f>
        <v>NA</v>
      </c>
      <c r="L14" t="s">
        <v>2</v>
      </c>
      <c r="M14" t="s">
        <v>20</v>
      </c>
      <c r="N14" t="s">
        <v>2</v>
      </c>
      <c r="O14" t="s">
        <v>21</v>
      </c>
      <c r="P14" t="s">
        <v>212</v>
      </c>
      <c r="Q14" s="1" t="s">
        <v>14</v>
      </c>
      <c r="R14" s="1" t="s">
        <v>346</v>
      </c>
      <c r="S14" s="13" t="s">
        <v>356</v>
      </c>
      <c r="T14" s="1" t="s">
        <v>191</v>
      </c>
    </row>
    <row r="15" spans="2:20" ht="45" x14ac:dyDescent="0.25">
      <c r="F15" s="10">
        <v>12</v>
      </c>
      <c r="G15" t="str">
        <f>INDEX(TB_set_lookup[],MATCH(TB_tracker[[#This Row],[Question Set Number]],TB_set_lookup[Question Set Number],0), 2)</f>
        <v>STAB Consultant Team Technical Questions 1.0</v>
      </c>
      <c r="H15" t="str">
        <f>INDEX(TB_set_lookup[],MATCH(TB_tracker[[#This Row],[Question Set Number]],TB_set_lookup[Question Set Number],0), 3)</f>
        <v>2025.07.22</v>
      </c>
      <c r="I15">
        <v>1</v>
      </c>
      <c r="J15">
        <v>9</v>
      </c>
      <c r="K15" t="str">
        <f>INDEX(TB_set_lookup[],MATCH(TB_tracker[[#This Row],[Question Set Number]],TB_set_lookup[Question Set Number],0), 4)</f>
        <v>NA</v>
      </c>
      <c r="L15" t="s">
        <v>2</v>
      </c>
      <c r="M15" t="s">
        <v>20</v>
      </c>
      <c r="N15" t="s">
        <v>2</v>
      </c>
      <c r="O15" t="s">
        <v>200</v>
      </c>
      <c r="P15" t="s">
        <v>213</v>
      </c>
      <c r="Q15" s="1" t="s">
        <v>15</v>
      </c>
      <c r="R15" t="s">
        <v>348</v>
      </c>
      <c r="S15" t="s">
        <v>357</v>
      </c>
      <c r="T15" s="1" t="s">
        <v>358</v>
      </c>
    </row>
    <row r="16" spans="2:20" ht="45" x14ac:dyDescent="0.25">
      <c r="F16" s="9">
        <v>13</v>
      </c>
      <c r="G16" t="str">
        <f>INDEX(TB_set_lookup[],MATCH(TB_tracker[[#This Row],[Question Set Number]],TB_set_lookup[Question Set Number],0), 2)</f>
        <v>STAB Consultant Team Technical Questions 1.0</v>
      </c>
      <c r="H16" t="str">
        <f>INDEX(TB_set_lookup[],MATCH(TB_tracker[[#This Row],[Question Set Number]],TB_set_lookup[Question Set Number],0), 3)</f>
        <v>2025.07.22</v>
      </c>
      <c r="I16">
        <v>1</v>
      </c>
      <c r="J16">
        <v>10</v>
      </c>
      <c r="K16" t="str">
        <f>INDEX(TB_set_lookup[],MATCH(TB_tracker[[#This Row],[Question Set Number]],TB_set_lookup[Question Set Number],0), 4)</f>
        <v>NA</v>
      </c>
      <c r="L16" t="s">
        <v>2</v>
      </c>
      <c r="M16" t="s">
        <v>20</v>
      </c>
      <c r="N16" t="s">
        <v>2</v>
      </c>
      <c r="O16" t="s">
        <v>21</v>
      </c>
      <c r="P16" t="s">
        <v>214</v>
      </c>
      <c r="Q16" s="1" t="s">
        <v>16</v>
      </c>
      <c r="R16" t="s">
        <v>348</v>
      </c>
      <c r="S16" t="s">
        <v>359</v>
      </c>
      <c r="T16" s="1" t="s">
        <v>361</v>
      </c>
    </row>
    <row r="17" spans="6:20" ht="60" x14ac:dyDescent="0.25">
      <c r="F17" s="10">
        <v>14</v>
      </c>
      <c r="G17" t="str">
        <f>INDEX(TB_set_lookup[],MATCH(TB_tracker[[#This Row],[Question Set Number]],TB_set_lookup[Question Set Number],0), 2)</f>
        <v>STAB Consultant Team Technical Questions 1.0</v>
      </c>
      <c r="H17" t="str">
        <f>INDEX(TB_set_lookup[],MATCH(TB_tracker[[#This Row],[Question Set Number]],TB_set_lookup[Question Set Number],0), 3)</f>
        <v>2025.07.22</v>
      </c>
      <c r="I17">
        <v>1</v>
      </c>
      <c r="J17">
        <v>11</v>
      </c>
      <c r="K17" t="str">
        <f>INDEX(TB_set_lookup[],MATCH(TB_tracker[[#This Row],[Question Set Number]],TB_set_lookup[Question Set Number],0), 4)</f>
        <v>NA</v>
      </c>
      <c r="L17" t="s">
        <v>2</v>
      </c>
      <c r="M17" t="s">
        <v>20</v>
      </c>
      <c r="N17" t="s">
        <v>2</v>
      </c>
      <c r="O17" t="s">
        <v>21</v>
      </c>
      <c r="P17" t="s">
        <v>214</v>
      </c>
      <c r="Q17" s="1" t="s">
        <v>17</v>
      </c>
      <c r="R17" t="s">
        <v>348</v>
      </c>
      <c r="S17" t="s">
        <v>360</v>
      </c>
      <c r="T17" s="1" t="s">
        <v>362</v>
      </c>
    </row>
    <row r="18" spans="6:20" ht="45" x14ac:dyDescent="0.25">
      <c r="F18" s="9">
        <v>15</v>
      </c>
      <c r="G18" t="str">
        <f>INDEX(TB_set_lookup[],MATCH(TB_tracker[[#This Row],[Question Set Number]],TB_set_lookup[Question Set Number],0), 2)</f>
        <v>STAB Consultant Team Technical Questions 1.0</v>
      </c>
      <c r="H18" t="str">
        <f>INDEX(TB_set_lookup[],MATCH(TB_tracker[[#This Row],[Question Set Number]],TB_set_lookup[Question Set Number],0), 3)</f>
        <v>2025.07.22</v>
      </c>
      <c r="I18">
        <v>1</v>
      </c>
      <c r="J18">
        <v>12</v>
      </c>
      <c r="K18" t="str">
        <f>INDEX(TB_set_lookup[],MATCH(TB_tracker[[#This Row],[Question Set Number]],TB_set_lookup[Question Set Number],0), 4)</f>
        <v>NA</v>
      </c>
      <c r="L18" t="s">
        <v>2</v>
      </c>
      <c r="M18" t="s">
        <v>20</v>
      </c>
      <c r="N18" t="s">
        <v>2</v>
      </c>
      <c r="O18" t="s">
        <v>194</v>
      </c>
      <c r="P18" t="s">
        <v>211</v>
      </c>
      <c r="Q18" s="1" t="s">
        <v>18</v>
      </c>
      <c r="R18" s="1" t="s">
        <v>346</v>
      </c>
      <c r="S18" t="s">
        <v>272</v>
      </c>
      <c r="T18" s="1" t="s">
        <v>191</v>
      </c>
    </row>
    <row r="19" spans="6:20" ht="60" x14ac:dyDescent="0.25">
      <c r="F19" s="10">
        <v>16</v>
      </c>
      <c r="G19" t="str">
        <f>INDEX(TB_set_lookup[],MATCH(TB_tracker[[#This Row],[Question Set Number]],TB_set_lookup[Question Set Number],0), 2)</f>
        <v>STAB Consultant Team Technical Questions 1.0</v>
      </c>
      <c r="H19" t="str">
        <f>INDEX(TB_set_lookup[],MATCH(TB_tracker[[#This Row],[Question Set Number]],TB_set_lookup[Question Set Number],0), 3)</f>
        <v>2025.07.22</v>
      </c>
      <c r="I19">
        <v>1</v>
      </c>
      <c r="J19" t="s">
        <v>115</v>
      </c>
      <c r="K19" t="str">
        <f>INDEX(TB_set_lookup[],MATCH(TB_tracker[[#This Row],[Question Set Number]],TB_set_lookup[Question Set Number],0), 4)</f>
        <v>NA</v>
      </c>
      <c r="L19" t="s">
        <v>2</v>
      </c>
      <c r="M19" t="s">
        <v>21</v>
      </c>
      <c r="N19" t="s">
        <v>2</v>
      </c>
      <c r="O19" t="s">
        <v>21</v>
      </c>
      <c r="P19" t="s">
        <v>215</v>
      </c>
      <c r="Q19" s="1" t="s">
        <v>23</v>
      </c>
      <c r="R19" s="1" t="s">
        <v>346</v>
      </c>
      <c r="S19" t="s">
        <v>273</v>
      </c>
      <c r="T19" s="1" t="s">
        <v>191</v>
      </c>
    </row>
    <row r="20" spans="6:20" ht="60" x14ac:dyDescent="0.25">
      <c r="F20" s="9">
        <v>17</v>
      </c>
      <c r="G20" t="str">
        <f>INDEX(TB_set_lookup[],MATCH(TB_tracker[[#This Row],[Question Set Number]],TB_set_lookup[Question Set Number],0), 2)</f>
        <v>STAB Consultant Team Technical Questions 1.0</v>
      </c>
      <c r="H20" t="str">
        <f>INDEX(TB_set_lookup[],MATCH(TB_tracker[[#This Row],[Question Set Number]],TB_set_lookup[Question Set Number],0), 3)</f>
        <v>2025.07.22</v>
      </c>
      <c r="I20">
        <v>1</v>
      </c>
      <c r="J20" t="s">
        <v>116</v>
      </c>
      <c r="K20" t="str">
        <f>INDEX(TB_set_lookup[],MATCH(TB_tracker[[#This Row],[Question Set Number]],TB_set_lookup[Question Set Number],0), 4)</f>
        <v>NA</v>
      </c>
      <c r="L20" t="s">
        <v>2</v>
      </c>
      <c r="M20" t="s">
        <v>21</v>
      </c>
      <c r="N20" t="s">
        <v>2</v>
      </c>
      <c r="O20" t="s">
        <v>21</v>
      </c>
      <c r="P20" t="s">
        <v>215</v>
      </c>
      <c r="Q20" s="1" t="s">
        <v>22</v>
      </c>
      <c r="R20" s="1" t="s">
        <v>346</v>
      </c>
      <c r="S20" t="s">
        <v>274</v>
      </c>
      <c r="T20" s="1" t="s">
        <v>191</v>
      </c>
    </row>
    <row r="21" spans="6:20" ht="75" x14ac:dyDescent="0.25">
      <c r="F21" s="10">
        <v>18</v>
      </c>
      <c r="G21" t="str">
        <f>INDEX(TB_set_lookup[],MATCH(TB_tracker[[#This Row],[Question Set Number]],TB_set_lookup[Question Set Number],0), 2)</f>
        <v>STAB Consultant Team Technical Questions 1.0</v>
      </c>
      <c r="H21" t="str">
        <f>INDEX(TB_set_lookup[],MATCH(TB_tracker[[#This Row],[Question Set Number]],TB_set_lookup[Question Set Number],0), 3)</f>
        <v>2025.07.22</v>
      </c>
      <c r="I21">
        <v>1</v>
      </c>
      <c r="J21" t="s">
        <v>117</v>
      </c>
      <c r="K21" t="str">
        <f>INDEX(TB_set_lookup[],MATCH(TB_tracker[[#This Row],[Question Set Number]],TB_set_lookup[Question Set Number],0), 4)</f>
        <v>NA</v>
      </c>
      <c r="L21" t="s">
        <v>2</v>
      </c>
      <c r="M21" t="s">
        <v>21</v>
      </c>
      <c r="N21" t="s">
        <v>2</v>
      </c>
      <c r="O21" t="s">
        <v>21</v>
      </c>
      <c r="P21" t="s">
        <v>215</v>
      </c>
      <c r="Q21" s="1" t="s">
        <v>24</v>
      </c>
      <c r="R21" s="1" t="s">
        <v>346</v>
      </c>
      <c r="S21" t="s">
        <v>363</v>
      </c>
      <c r="T21" s="1" t="s">
        <v>191</v>
      </c>
    </row>
    <row r="22" spans="6:20" ht="60" x14ac:dyDescent="0.25">
      <c r="F22" s="9">
        <v>19</v>
      </c>
      <c r="G22" t="str">
        <f>INDEX(TB_set_lookup[],MATCH(TB_tracker[[#This Row],[Question Set Number]],TB_set_lookup[Question Set Number],0), 2)</f>
        <v>STAB Consultant Team Technical Questions 1.0</v>
      </c>
      <c r="H22" t="str">
        <f>INDEX(TB_set_lookup[],MATCH(TB_tracker[[#This Row],[Question Set Number]],TB_set_lookup[Question Set Number],0), 3)</f>
        <v>2025.07.22</v>
      </c>
      <c r="I22">
        <v>1</v>
      </c>
      <c r="J22">
        <v>14</v>
      </c>
      <c r="K22" t="str">
        <f>INDEX(TB_set_lookup[],MATCH(TB_tracker[[#This Row],[Question Set Number]],TB_set_lookup[Question Set Number],0), 4)</f>
        <v>NA</v>
      </c>
      <c r="L22" t="s">
        <v>2</v>
      </c>
      <c r="M22" t="s">
        <v>21</v>
      </c>
      <c r="N22" t="s">
        <v>2</v>
      </c>
      <c r="O22" t="s">
        <v>21</v>
      </c>
      <c r="P22" t="s">
        <v>215</v>
      </c>
      <c r="Q22" s="1" t="s">
        <v>25</v>
      </c>
      <c r="R22" s="1" t="s">
        <v>346</v>
      </c>
      <c r="S22" t="s">
        <v>364</v>
      </c>
      <c r="T22" s="1" t="s">
        <v>191</v>
      </c>
    </row>
    <row r="23" spans="6:20" ht="105" x14ac:dyDescent="0.25">
      <c r="F23" s="10">
        <v>20</v>
      </c>
      <c r="G23" t="str">
        <f>INDEX(TB_set_lookup[],MATCH(TB_tracker[[#This Row],[Question Set Number]],TB_set_lookup[Question Set Number],0), 2)</f>
        <v>STAB Consultant Team Technical Questions 1.0</v>
      </c>
      <c r="H23" t="str">
        <f>INDEX(TB_set_lookup[],MATCH(TB_tracker[[#This Row],[Question Set Number]],TB_set_lookup[Question Set Number],0), 3)</f>
        <v>2025.07.22</v>
      </c>
      <c r="I23">
        <v>1</v>
      </c>
      <c r="J23">
        <v>15</v>
      </c>
      <c r="K23" t="str">
        <f>INDEX(TB_set_lookup[],MATCH(TB_tracker[[#This Row],[Question Set Number]],TB_set_lookup[Question Set Number],0), 4)</f>
        <v>NA</v>
      </c>
      <c r="L23" t="s">
        <v>2</v>
      </c>
      <c r="M23" t="s">
        <v>21</v>
      </c>
      <c r="N23" t="s">
        <v>2</v>
      </c>
      <c r="O23" t="s">
        <v>21</v>
      </c>
      <c r="P23" t="s">
        <v>215</v>
      </c>
      <c r="Q23" s="1" t="s">
        <v>26</v>
      </c>
      <c r="R23" s="1" t="s">
        <v>346</v>
      </c>
      <c r="S23" t="s">
        <v>275</v>
      </c>
      <c r="T23" s="1" t="s">
        <v>191</v>
      </c>
    </row>
    <row r="24" spans="6:20" ht="30" x14ac:dyDescent="0.25">
      <c r="F24" s="9">
        <v>21</v>
      </c>
      <c r="G24" t="str">
        <f>INDEX(TB_set_lookup[],MATCH(TB_tracker[[#This Row],[Question Set Number]],TB_set_lookup[Question Set Number],0), 2)</f>
        <v>STAB Consultant Team Technical Questions 1.0</v>
      </c>
      <c r="H24" t="str">
        <f>INDEX(TB_set_lookup[],MATCH(TB_tracker[[#This Row],[Question Set Number]],TB_set_lookup[Question Set Number],0), 3)</f>
        <v>2025.07.22</v>
      </c>
      <c r="I24">
        <v>1</v>
      </c>
      <c r="J24">
        <v>16</v>
      </c>
      <c r="K24" t="str">
        <f>INDEX(TB_set_lookup[],MATCH(TB_tracker[[#This Row],[Question Set Number]],TB_set_lookup[Question Set Number],0), 4)</f>
        <v>NA</v>
      </c>
      <c r="L24" t="s">
        <v>2</v>
      </c>
      <c r="M24" t="s">
        <v>21</v>
      </c>
      <c r="N24" t="s">
        <v>2</v>
      </c>
      <c r="O24" t="s">
        <v>21</v>
      </c>
      <c r="P24" t="s">
        <v>215</v>
      </c>
      <c r="Q24" s="1" t="s">
        <v>27</v>
      </c>
      <c r="R24" s="1" t="s">
        <v>346</v>
      </c>
      <c r="S24" t="s">
        <v>276</v>
      </c>
      <c r="T24" s="1" t="s">
        <v>191</v>
      </c>
    </row>
    <row r="25" spans="6:20" ht="60" x14ac:dyDescent="0.25">
      <c r="F25" s="10">
        <v>22</v>
      </c>
      <c r="G25" t="str">
        <f>INDEX(TB_set_lookup[],MATCH(TB_tracker[[#This Row],[Question Set Number]],TB_set_lookup[Question Set Number],0), 2)</f>
        <v>STAB Consultant Team Technical Questions 1.0</v>
      </c>
      <c r="H25" t="str">
        <f>INDEX(TB_set_lookup[],MATCH(TB_tracker[[#This Row],[Question Set Number]],TB_set_lookup[Question Set Number],0), 3)</f>
        <v>2025.07.22</v>
      </c>
      <c r="I25">
        <v>1</v>
      </c>
      <c r="J25">
        <v>17</v>
      </c>
      <c r="K25" t="str">
        <f>INDEX(TB_set_lookup[],MATCH(TB_tracker[[#This Row],[Question Set Number]],TB_set_lookup[Question Set Number],0), 4)</f>
        <v>NA</v>
      </c>
      <c r="L25" t="s">
        <v>2</v>
      </c>
      <c r="M25" t="s">
        <v>21</v>
      </c>
      <c r="N25" t="s">
        <v>2</v>
      </c>
      <c r="O25" t="s">
        <v>21</v>
      </c>
      <c r="P25" t="s">
        <v>216</v>
      </c>
      <c r="Q25" s="1" t="s">
        <v>28</v>
      </c>
      <c r="R25" s="1" t="s">
        <v>346</v>
      </c>
      <c r="S25" t="s">
        <v>277</v>
      </c>
      <c r="T25" s="1" t="s">
        <v>191</v>
      </c>
    </row>
    <row r="26" spans="6:20" ht="30" x14ac:dyDescent="0.25">
      <c r="F26" s="9">
        <v>23</v>
      </c>
      <c r="G26" t="str">
        <f>INDEX(TB_set_lookup[],MATCH(TB_tracker[[#This Row],[Question Set Number]],TB_set_lookup[Question Set Number],0), 2)</f>
        <v>STAB Consultant Team Technical Questions 1.0</v>
      </c>
      <c r="H26" t="str">
        <f>INDEX(TB_set_lookup[],MATCH(TB_tracker[[#This Row],[Question Set Number]],TB_set_lookup[Question Set Number],0), 3)</f>
        <v>2025.07.22</v>
      </c>
      <c r="I26">
        <v>1</v>
      </c>
      <c r="J26">
        <v>18</v>
      </c>
      <c r="K26" t="str">
        <f>INDEX(TB_set_lookup[],MATCH(TB_tracker[[#This Row],[Question Set Number]],TB_set_lookup[Question Set Number],0), 4)</f>
        <v>NA</v>
      </c>
      <c r="L26" t="s">
        <v>2</v>
      </c>
      <c r="M26" t="s">
        <v>21</v>
      </c>
      <c r="N26" t="s">
        <v>2</v>
      </c>
      <c r="O26" t="s">
        <v>21</v>
      </c>
      <c r="P26" t="s">
        <v>216</v>
      </c>
      <c r="Q26" s="1" t="s">
        <v>29</v>
      </c>
      <c r="R26" s="1" t="s">
        <v>347</v>
      </c>
      <c r="S26" t="s">
        <v>343</v>
      </c>
      <c r="T26" s="1" t="s">
        <v>368</v>
      </c>
    </row>
    <row r="27" spans="6:20" ht="75" x14ac:dyDescent="0.25">
      <c r="F27" s="10">
        <v>24</v>
      </c>
      <c r="G27" t="str">
        <f>INDEX(TB_set_lookup[],MATCH(TB_tracker[[#This Row],[Question Set Number]],TB_set_lookup[Question Set Number],0), 2)</f>
        <v>STAB Consultant Team Technical Questions 1.0</v>
      </c>
      <c r="H27" t="str">
        <f>INDEX(TB_set_lookup[],MATCH(TB_tracker[[#This Row],[Question Set Number]],TB_set_lookup[Question Set Number],0), 3)</f>
        <v>2025.07.22</v>
      </c>
      <c r="I27">
        <v>1</v>
      </c>
      <c r="J27">
        <v>19</v>
      </c>
      <c r="K27" t="str">
        <f>INDEX(TB_set_lookup[],MATCH(TB_tracker[[#This Row],[Question Set Number]],TB_set_lookup[Question Set Number],0), 4)</f>
        <v>NA</v>
      </c>
      <c r="L27" t="s">
        <v>2</v>
      </c>
      <c r="M27" t="s">
        <v>21</v>
      </c>
      <c r="N27" t="s">
        <v>2</v>
      </c>
      <c r="O27" t="s">
        <v>200</v>
      </c>
      <c r="P27" t="s">
        <v>217</v>
      </c>
      <c r="Q27" s="1" t="s">
        <v>30</v>
      </c>
      <c r="R27" s="1" t="s">
        <v>346</v>
      </c>
      <c r="S27" t="s">
        <v>365</v>
      </c>
      <c r="T27" s="1" t="s">
        <v>191</v>
      </c>
    </row>
    <row r="28" spans="6:20" ht="45" x14ac:dyDescent="0.25">
      <c r="F28" s="9">
        <v>25</v>
      </c>
      <c r="G28" t="str">
        <f>INDEX(TB_set_lookup[],MATCH(TB_tracker[[#This Row],[Question Set Number]],TB_set_lookup[Question Set Number],0), 2)</f>
        <v>STAB Consultant Team Technical Questions 1.0</v>
      </c>
      <c r="H28" t="str">
        <f>INDEX(TB_set_lookup[],MATCH(TB_tracker[[#This Row],[Question Set Number]],TB_set_lookup[Question Set Number],0), 3)</f>
        <v>2025.07.22</v>
      </c>
      <c r="I28">
        <v>1</v>
      </c>
      <c r="J28">
        <v>20</v>
      </c>
      <c r="K28" t="str">
        <f>INDEX(TB_set_lookup[],MATCH(TB_tracker[[#This Row],[Question Set Number]],TB_set_lookup[Question Set Number],0), 4)</f>
        <v>NA</v>
      </c>
      <c r="L28" t="s">
        <v>2</v>
      </c>
      <c r="M28" t="s">
        <v>21</v>
      </c>
      <c r="N28" t="s">
        <v>2</v>
      </c>
      <c r="O28" t="s">
        <v>200</v>
      </c>
      <c r="P28" t="s">
        <v>217</v>
      </c>
      <c r="Q28" s="1" t="s">
        <v>31</v>
      </c>
      <c r="R28" s="1" t="s">
        <v>346</v>
      </c>
      <c r="S28" t="s">
        <v>366</v>
      </c>
      <c r="T28" s="1" t="s">
        <v>191</v>
      </c>
    </row>
    <row r="29" spans="6:20" ht="30" x14ac:dyDescent="0.25">
      <c r="F29" s="10">
        <v>26</v>
      </c>
      <c r="G29" t="str">
        <f>INDEX(TB_set_lookup[],MATCH(TB_tracker[[#This Row],[Question Set Number]],TB_set_lookup[Question Set Number],0), 2)</f>
        <v>STAB Consultant Team Technical Questions 1.0</v>
      </c>
      <c r="H29" t="str">
        <f>INDEX(TB_set_lookup[],MATCH(TB_tracker[[#This Row],[Question Set Number]],TB_set_lookup[Question Set Number],0), 3)</f>
        <v>2025.07.22</v>
      </c>
      <c r="I29">
        <v>1</v>
      </c>
      <c r="J29">
        <v>21</v>
      </c>
      <c r="K29" t="str">
        <f>INDEX(TB_set_lookup[],MATCH(TB_tracker[[#This Row],[Question Set Number]],TB_set_lookup[Question Set Number],0), 4)</f>
        <v>NA</v>
      </c>
      <c r="L29" t="s">
        <v>2</v>
      </c>
      <c r="M29" t="s">
        <v>21</v>
      </c>
      <c r="N29" t="s">
        <v>2</v>
      </c>
      <c r="O29" t="s">
        <v>21</v>
      </c>
      <c r="P29" t="s">
        <v>216</v>
      </c>
      <c r="Q29" s="1" t="s">
        <v>32</v>
      </c>
      <c r="R29" t="s">
        <v>347</v>
      </c>
      <c r="S29" s="13" t="s">
        <v>278</v>
      </c>
      <c r="T29" s="1" t="s">
        <v>367</v>
      </c>
    </row>
    <row r="30" spans="6:20" ht="47.1" customHeight="1" x14ac:dyDescent="0.25">
      <c r="F30" s="9">
        <v>27</v>
      </c>
      <c r="G30" t="str">
        <f>INDEX(TB_set_lookup[],MATCH(TB_tracker[[#This Row],[Question Set Number]],TB_set_lookup[Question Set Number],0), 2)</f>
        <v>STAB Consultant Team Technical Questions 1.0</v>
      </c>
      <c r="H30" t="str">
        <f>INDEX(TB_set_lookup[],MATCH(TB_tracker[[#This Row],[Question Set Number]],TB_set_lookup[Question Set Number],0), 3)</f>
        <v>2025.07.22</v>
      </c>
      <c r="I30">
        <v>1</v>
      </c>
      <c r="J30">
        <v>22</v>
      </c>
      <c r="K30" t="str">
        <f>INDEX(TB_set_lookup[],MATCH(TB_tracker[[#This Row],[Question Set Number]],TB_set_lookup[Question Set Number],0), 4)</f>
        <v>NA</v>
      </c>
      <c r="L30" t="s">
        <v>2</v>
      </c>
      <c r="M30" t="s">
        <v>33</v>
      </c>
      <c r="N30" t="s">
        <v>2</v>
      </c>
      <c r="O30" t="s">
        <v>198</v>
      </c>
      <c r="P30" t="s">
        <v>226</v>
      </c>
      <c r="Q30" s="1" t="s">
        <v>34</v>
      </c>
      <c r="R30" t="s">
        <v>347</v>
      </c>
      <c r="S30" t="s">
        <v>279</v>
      </c>
      <c r="T30" s="1" t="s">
        <v>369</v>
      </c>
    </row>
    <row r="31" spans="6:20" ht="60" x14ac:dyDescent="0.25">
      <c r="F31" s="10">
        <v>28</v>
      </c>
      <c r="G31" t="str">
        <f>INDEX(TB_set_lookup[],MATCH(TB_tracker[[#This Row],[Question Set Number]],TB_set_lookup[Question Set Number],0), 2)</f>
        <v>STAB Consultant Team Technical Questions 1.0</v>
      </c>
      <c r="H31" t="str">
        <f>INDEX(TB_set_lookup[],MATCH(TB_tracker[[#This Row],[Question Set Number]],TB_set_lookup[Question Set Number],0), 3)</f>
        <v>2025.07.22</v>
      </c>
      <c r="I31">
        <v>1</v>
      </c>
      <c r="J31">
        <v>23</v>
      </c>
      <c r="K31" t="str">
        <f>INDEX(TB_set_lookup[],MATCH(TB_tracker[[#This Row],[Question Set Number]],TB_set_lookup[Question Set Number],0), 4)</f>
        <v>NA</v>
      </c>
      <c r="L31" t="s">
        <v>2</v>
      </c>
      <c r="M31" t="s">
        <v>33</v>
      </c>
      <c r="N31" t="s">
        <v>2</v>
      </c>
      <c r="O31" t="s">
        <v>198</v>
      </c>
      <c r="P31" t="s">
        <v>226</v>
      </c>
      <c r="Q31" s="1" t="s">
        <v>35</v>
      </c>
      <c r="R31" t="s">
        <v>347</v>
      </c>
      <c r="S31" t="s">
        <v>280</v>
      </c>
      <c r="T31" s="1" t="s">
        <v>370</v>
      </c>
    </row>
    <row r="32" spans="6:20" ht="60" x14ac:dyDescent="0.25">
      <c r="F32" s="9">
        <v>29</v>
      </c>
      <c r="G32" t="str">
        <f>INDEX(TB_set_lookup[],MATCH(TB_tracker[[#This Row],[Question Set Number]],TB_set_lookup[Question Set Number],0), 2)</f>
        <v>STAB Consultant Team Technical Questions 1.0</v>
      </c>
      <c r="H32" t="str">
        <f>INDEX(TB_set_lookup[],MATCH(TB_tracker[[#This Row],[Question Set Number]],TB_set_lookup[Question Set Number],0), 3)</f>
        <v>2025.07.22</v>
      </c>
      <c r="I32">
        <v>1</v>
      </c>
      <c r="J32">
        <v>24</v>
      </c>
      <c r="K32" t="str">
        <f>INDEX(TB_set_lookup[],MATCH(TB_tracker[[#This Row],[Question Set Number]],TB_set_lookup[Question Set Number],0), 4)</f>
        <v>NA</v>
      </c>
      <c r="L32" t="s">
        <v>2</v>
      </c>
      <c r="M32" t="s">
        <v>33</v>
      </c>
      <c r="N32" t="s">
        <v>2</v>
      </c>
      <c r="O32" t="s">
        <v>198</v>
      </c>
      <c r="P32" t="s">
        <v>210</v>
      </c>
      <c r="Q32" s="1" t="s">
        <v>36</v>
      </c>
      <c r="R32" t="s">
        <v>348</v>
      </c>
      <c r="S32" t="s">
        <v>373</v>
      </c>
      <c r="T32" s="1" t="s">
        <v>371</v>
      </c>
    </row>
    <row r="33" spans="6:20" ht="75" x14ac:dyDescent="0.25">
      <c r="F33" s="10">
        <v>30</v>
      </c>
      <c r="G33" t="str">
        <f>INDEX(TB_set_lookup[],MATCH(TB_tracker[[#This Row],[Question Set Number]],TB_set_lookup[Question Set Number],0), 2)</f>
        <v>STAB Consultant Team Technical Questions 1.0</v>
      </c>
      <c r="H33" t="str">
        <f>INDEX(TB_set_lookup[],MATCH(TB_tracker[[#This Row],[Question Set Number]],TB_set_lookup[Question Set Number],0), 3)</f>
        <v>2025.07.22</v>
      </c>
      <c r="I33">
        <v>1</v>
      </c>
      <c r="J33">
        <v>25</v>
      </c>
      <c r="K33" t="str">
        <f>INDEX(TB_set_lookup[],MATCH(TB_tracker[[#This Row],[Question Set Number]],TB_set_lookup[Question Set Number],0), 4)</f>
        <v>NA</v>
      </c>
      <c r="L33" t="s">
        <v>2</v>
      </c>
      <c r="M33" t="s">
        <v>33</v>
      </c>
      <c r="N33" t="s">
        <v>2</v>
      </c>
      <c r="O33" t="s">
        <v>198</v>
      </c>
      <c r="P33" t="s">
        <v>218</v>
      </c>
      <c r="Q33" s="1" t="s">
        <v>37</v>
      </c>
      <c r="R33" t="s">
        <v>348</v>
      </c>
      <c r="S33" t="s">
        <v>374</v>
      </c>
      <c r="T33" s="1" t="s">
        <v>372</v>
      </c>
    </row>
    <row r="34" spans="6:20" ht="60" x14ac:dyDescent="0.25">
      <c r="F34" s="9">
        <v>31</v>
      </c>
      <c r="G34" t="str">
        <f>INDEX(TB_set_lookup[],MATCH(TB_tracker[[#This Row],[Question Set Number]],TB_set_lookup[Question Set Number],0), 2)</f>
        <v>STAB Consultant Team Technical Questions 1.0</v>
      </c>
      <c r="H34" t="str">
        <f>INDEX(TB_set_lookup[],MATCH(TB_tracker[[#This Row],[Question Set Number]],TB_set_lookup[Question Set Number],0), 3)</f>
        <v>2025.07.22</v>
      </c>
      <c r="I34">
        <v>1</v>
      </c>
      <c r="J34">
        <v>26</v>
      </c>
      <c r="K34" t="str">
        <f>INDEX(TB_set_lookup[],MATCH(TB_tracker[[#This Row],[Question Set Number]],TB_set_lookup[Question Set Number],0), 4)</f>
        <v>NA</v>
      </c>
      <c r="L34" t="s">
        <v>2</v>
      </c>
      <c r="M34" t="s">
        <v>38</v>
      </c>
      <c r="N34" t="s">
        <v>2</v>
      </c>
      <c r="O34" t="s">
        <v>38</v>
      </c>
      <c r="P34" t="s">
        <v>210</v>
      </c>
      <c r="Q34" s="1" t="s">
        <v>39</v>
      </c>
      <c r="R34" t="s">
        <v>348</v>
      </c>
      <c r="S34" t="s">
        <v>375</v>
      </c>
      <c r="T34" s="1" t="s">
        <v>281</v>
      </c>
    </row>
    <row r="35" spans="6:20" ht="45" x14ac:dyDescent="0.25">
      <c r="F35" s="10">
        <v>32</v>
      </c>
      <c r="G35" t="str">
        <f>INDEX(TB_set_lookup[],MATCH(TB_tracker[[#This Row],[Question Set Number]],TB_set_lookup[Question Set Number],0), 2)</f>
        <v>STAB Consultant Team Technical Questions 1.0</v>
      </c>
      <c r="H35" t="str">
        <f>INDEX(TB_set_lookup[],MATCH(TB_tracker[[#This Row],[Question Set Number]],TB_set_lookup[Question Set Number],0), 3)</f>
        <v>2025.07.22</v>
      </c>
      <c r="I35">
        <v>1</v>
      </c>
      <c r="J35">
        <v>27</v>
      </c>
      <c r="K35" t="str">
        <f>INDEX(TB_set_lookup[],MATCH(TB_tracker[[#This Row],[Question Set Number]],TB_set_lookup[Question Set Number],0), 4)</f>
        <v>NA</v>
      </c>
      <c r="L35" t="s">
        <v>2</v>
      </c>
      <c r="M35" t="s">
        <v>38</v>
      </c>
      <c r="N35" t="s">
        <v>2</v>
      </c>
      <c r="O35" t="s">
        <v>38</v>
      </c>
      <c r="P35" t="s">
        <v>220</v>
      </c>
      <c r="Q35" s="1" t="s">
        <v>40</v>
      </c>
      <c r="R35" s="1" t="s">
        <v>346</v>
      </c>
      <c r="S35" t="s">
        <v>376</v>
      </c>
      <c r="T35" s="1" t="s">
        <v>191</v>
      </c>
    </row>
    <row r="36" spans="6:20" ht="90" x14ac:dyDescent="0.25">
      <c r="F36" s="9">
        <v>33</v>
      </c>
      <c r="G36" t="str">
        <f>INDEX(TB_set_lookup[],MATCH(TB_tracker[[#This Row],[Question Set Number]],TB_set_lookup[Question Set Number],0), 2)</f>
        <v>STAB Consultant Team Technical Questions 1.0</v>
      </c>
      <c r="H36" t="str">
        <f>INDEX(TB_set_lookup[],MATCH(TB_tracker[[#This Row],[Question Set Number]],TB_set_lookup[Question Set Number],0), 3)</f>
        <v>2025.07.22</v>
      </c>
      <c r="I36">
        <v>1</v>
      </c>
      <c r="J36">
        <v>28</v>
      </c>
      <c r="K36" t="str">
        <f>INDEX(TB_set_lookup[],MATCH(TB_tracker[[#This Row],[Question Set Number]],TB_set_lookup[Question Set Number],0), 4)</f>
        <v>NA</v>
      </c>
      <c r="L36" t="s">
        <v>2</v>
      </c>
      <c r="M36" t="s">
        <v>41</v>
      </c>
      <c r="N36" t="s">
        <v>2</v>
      </c>
      <c r="O36" t="s">
        <v>21</v>
      </c>
      <c r="P36" t="s">
        <v>210</v>
      </c>
      <c r="Q36" s="1" t="s">
        <v>42</v>
      </c>
      <c r="R36" s="1" t="s">
        <v>346</v>
      </c>
      <c r="S36" t="s">
        <v>282</v>
      </c>
      <c r="T36" s="1" t="s">
        <v>191</v>
      </c>
    </row>
    <row r="37" spans="6:20" ht="30" x14ac:dyDescent="0.25">
      <c r="F37" s="10">
        <v>34</v>
      </c>
      <c r="G37" t="str">
        <f>INDEX(TB_set_lookup[],MATCH(TB_tracker[[#This Row],[Question Set Number]],TB_set_lookup[Question Set Number],0), 2)</f>
        <v>STAB Consultant Team Technical Questions 1.0</v>
      </c>
      <c r="H37" t="str">
        <f>INDEX(TB_set_lookup[],MATCH(TB_tracker[[#This Row],[Question Set Number]],TB_set_lookup[Question Set Number],0), 3)</f>
        <v>2025.07.22</v>
      </c>
      <c r="I37">
        <v>1</v>
      </c>
      <c r="J37">
        <v>29</v>
      </c>
      <c r="K37" t="str">
        <f>INDEX(TB_set_lookup[],MATCH(TB_tracker[[#This Row],[Question Set Number]],TB_set_lookup[Question Set Number],0), 4)</f>
        <v>NA</v>
      </c>
      <c r="L37" t="s">
        <v>2</v>
      </c>
      <c r="M37" t="s">
        <v>41</v>
      </c>
      <c r="N37" t="s">
        <v>2</v>
      </c>
      <c r="O37" t="s">
        <v>21</v>
      </c>
      <c r="P37" t="s">
        <v>210</v>
      </c>
      <c r="Q37" s="1" t="s">
        <v>43</v>
      </c>
      <c r="R37" s="1" t="s">
        <v>346</v>
      </c>
      <c r="S37" t="s">
        <v>283</v>
      </c>
      <c r="T37" s="1" t="s">
        <v>284</v>
      </c>
    </row>
    <row r="38" spans="6:20" ht="75" x14ac:dyDescent="0.25">
      <c r="F38" s="9">
        <v>35</v>
      </c>
      <c r="G38" t="str">
        <f>INDEX(TB_set_lookup[],MATCH(TB_tracker[[#This Row],[Question Set Number]],TB_set_lookup[Question Set Number],0), 2)</f>
        <v>STAB Consultant Team Technical Questions 1.0</v>
      </c>
      <c r="H38" t="str">
        <f>INDEX(TB_set_lookup[],MATCH(TB_tracker[[#This Row],[Question Set Number]],TB_set_lookup[Question Set Number],0), 3)</f>
        <v>2025.07.22</v>
      </c>
      <c r="I38">
        <v>1</v>
      </c>
      <c r="J38">
        <v>30</v>
      </c>
      <c r="K38" t="str">
        <f>INDEX(TB_set_lookup[],MATCH(TB_tracker[[#This Row],[Question Set Number]],TB_set_lookup[Question Set Number],0), 4)</f>
        <v>NA</v>
      </c>
      <c r="L38" t="s">
        <v>2</v>
      </c>
      <c r="M38" t="s">
        <v>41</v>
      </c>
      <c r="N38" t="s">
        <v>2</v>
      </c>
      <c r="O38" t="s">
        <v>21</v>
      </c>
      <c r="P38" t="s">
        <v>210</v>
      </c>
      <c r="Q38" s="1" t="s">
        <v>44</v>
      </c>
      <c r="R38" t="s">
        <v>348</v>
      </c>
      <c r="S38" t="s">
        <v>377</v>
      </c>
      <c r="T38" s="1" t="s">
        <v>381</v>
      </c>
    </row>
    <row r="39" spans="6:20" ht="45" x14ac:dyDescent="0.25">
      <c r="F39" s="10">
        <v>36</v>
      </c>
      <c r="G39" t="str">
        <f>INDEX(TB_set_lookup[],MATCH(TB_tracker[[#This Row],[Question Set Number]],TB_set_lookup[Question Set Number],0), 2)</f>
        <v>STAB Consultant Team Technical Questions 1.0</v>
      </c>
      <c r="H39" t="str">
        <f>INDEX(TB_set_lookup[],MATCH(TB_tracker[[#This Row],[Question Set Number]],TB_set_lookup[Question Set Number],0), 3)</f>
        <v>2025.07.22</v>
      </c>
      <c r="I39">
        <v>1</v>
      </c>
      <c r="J39">
        <v>31</v>
      </c>
      <c r="K39" t="str">
        <f>INDEX(TB_set_lookup[],MATCH(TB_tracker[[#This Row],[Question Set Number]],TB_set_lookup[Question Set Number],0), 4)</f>
        <v>NA</v>
      </c>
      <c r="L39" t="s">
        <v>2</v>
      </c>
      <c r="M39" t="s">
        <v>41</v>
      </c>
      <c r="N39" t="s">
        <v>2</v>
      </c>
      <c r="O39" t="s">
        <v>21</v>
      </c>
      <c r="P39" t="s">
        <v>216</v>
      </c>
      <c r="Q39" s="1" t="s">
        <v>45</v>
      </c>
      <c r="R39" t="s">
        <v>348</v>
      </c>
      <c r="S39" t="s">
        <v>379</v>
      </c>
      <c r="T39" s="1" t="s">
        <v>378</v>
      </c>
    </row>
    <row r="40" spans="6:20" ht="45" x14ac:dyDescent="0.25">
      <c r="F40" s="9">
        <v>37</v>
      </c>
      <c r="G40" t="str">
        <f>INDEX(TB_set_lookup[],MATCH(TB_tracker[[#This Row],[Question Set Number]],TB_set_lookup[Question Set Number],0), 2)</f>
        <v>STAB Consultant Team Technical Questions 1.0</v>
      </c>
      <c r="H40" t="str">
        <f>INDEX(TB_set_lookup[],MATCH(TB_tracker[[#This Row],[Question Set Number]],TB_set_lookup[Question Set Number],0), 3)</f>
        <v>2025.07.22</v>
      </c>
      <c r="I40">
        <v>1</v>
      </c>
      <c r="J40">
        <v>32</v>
      </c>
      <c r="K40" t="str">
        <f>INDEX(TB_set_lookup[],MATCH(TB_tracker[[#This Row],[Question Set Number]],TB_set_lookup[Question Set Number],0), 4)</f>
        <v>NA</v>
      </c>
      <c r="L40" t="s">
        <v>2</v>
      </c>
      <c r="M40" t="s">
        <v>41</v>
      </c>
      <c r="N40" t="s">
        <v>2</v>
      </c>
      <c r="O40" t="s">
        <v>21</v>
      </c>
      <c r="P40" t="s">
        <v>210</v>
      </c>
      <c r="Q40" s="1" t="s">
        <v>48</v>
      </c>
      <c r="R40" s="1" t="s">
        <v>346</v>
      </c>
      <c r="S40" t="s">
        <v>285</v>
      </c>
      <c r="T40" s="22" t="s">
        <v>380</v>
      </c>
    </row>
    <row r="41" spans="6:20" ht="30" x14ac:dyDescent="0.25">
      <c r="F41" s="10">
        <v>38</v>
      </c>
      <c r="G41" t="str">
        <f>INDEX(TB_set_lookup[],MATCH(TB_tracker[[#This Row],[Question Set Number]],TB_set_lookup[Question Set Number],0), 2)</f>
        <v>STAB Consultant Team Technical Questions 1.0</v>
      </c>
      <c r="H41" t="str">
        <f>INDEX(TB_set_lookup[],MATCH(TB_tracker[[#This Row],[Question Set Number]],TB_set_lookup[Question Set Number],0), 3)</f>
        <v>2025.07.22</v>
      </c>
      <c r="I41">
        <v>1</v>
      </c>
      <c r="J41">
        <v>33</v>
      </c>
      <c r="K41" t="str">
        <f>INDEX(TB_set_lookup[],MATCH(TB_tracker[[#This Row],[Question Set Number]],TB_set_lookup[Question Set Number],0), 4)</f>
        <v>NA</v>
      </c>
      <c r="L41" t="s">
        <v>2</v>
      </c>
      <c r="M41" t="s">
        <v>41</v>
      </c>
      <c r="N41" t="s">
        <v>2</v>
      </c>
      <c r="O41" t="s">
        <v>21</v>
      </c>
      <c r="P41" t="s">
        <v>210</v>
      </c>
      <c r="Q41" s="1" t="s">
        <v>46</v>
      </c>
      <c r="R41" s="1" t="s">
        <v>346</v>
      </c>
      <c r="S41" t="s">
        <v>385</v>
      </c>
      <c r="T41" s="22" t="s">
        <v>286</v>
      </c>
    </row>
    <row r="42" spans="6:20" x14ac:dyDescent="0.25">
      <c r="F42" s="9">
        <v>39</v>
      </c>
      <c r="G42" t="str">
        <f>INDEX(TB_set_lookup[],MATCH(TB_tracker[[#This Row],[Question Set Number]],TB_set_lookup[Question Set Number],0), 2)</f>
        <v>STAB Consultant Team Technical Questions 1.0</v>
      </c>
      <c r="H42" t="str">
        <f>INDEX(TB_set_lookup[],MATCH(TB_tracker[[#This Row],[Question Set Number]],TB_set_lookup[Question Set Number],0), 3)</f>
        <v>2025.07.22</v>
      </c>
      <c r="I42">
        <v>1</v>
      </c>
      <c r="J42">
        <v>34</v>
      </c>
      <c r="K42" t="str">
        <f>INDEX(TB_set_lookup[],MATCH(TB_tracker[[#This Row],[Question Set Number]],TB_set_lookup[Question Set Number],0), 4)</f>
        <v>NA</v>
      </c>
      <c r="L42" t="s">
        <v>2</v>
      </c>
      <c r="M42" t="s">
        <v>41</v>
      </c>
      <c r="N42" t="s">
        <v>2</v>
      </c>
      <c r="O42" t="s">
        <v>198</v>
      </c>
      <c r="P42" t="s">
        <v>210</v>
      </c>
      <c r="Q42" s="1" t="s">
        <v>47</v>
      </c>
      <c r="R42" s="1" t="s">
        <v>346</v>
      </c>
      <c r="S42" t="s">
        <v>386</v>
      </c>
      <c r="T42" s="22" t="s">
        <v>286</v>
      </c>
    </row>
    <row r="43" spans="6:20" ht="60" x14ac:dyDescent="0.25">
      <c r="F43" s="10">
        <v>40</v>
      </c>
      <c r="G43" t="str">
        <f>INDEX(TB_set_lookup[],MATCH(TB_tracker[[#This Row],[Question Set Number]],TB_set_lookup[Question Set Number],0), 2)</f>
        <v>STAB Consultant Team Technical Questions 1.0</v>
      </c>
      <c r="H43" t="str">
        <f>INDEX(TB_set_lookup[],MATCH(TB_tracker[[#This Row],[Question Set Number]],TB_set_lookup[Question Set Number],0), 3)</f>
        <v>2025.07.22</v>
      </c>
      <c r="I43">
        <v>1</v>
      </c>
      <c r="J43" t="s">
        <v>118</v>
      </c>
      <c r="K43" t="str">
        <f>INDEX(TB_set_lookup[],MATCH(TB_tracker[[#This Row],[Question Set Number]],TB_set_lookup[Question Set Number],0), 4)</f>
        <v>NA</v>
      </c>
      <c r="L43" t="s">
        <v>2</v>
      </c>
      <c r="M43" t="s">
        <v>49</v>
      </c>
      <c r="N43" t="s">
        <v>2</v>
      </c>
      <c r="O43" t="s">
        <v>198</v>
      </c>
      <c r="P43" t="s">
        <v>210</v>
      </c>
      <c r="Q43" s="1" t="s">
        <v>50</v>
      </c>
      <c r="R43" s="1" t="s">
        <v>346</v>
      </c>
      <c r="S43" t="s">
        <v>387</v>
      </c>
      <c r="T43" s="22" t="s">
        <v>287</v>
      </c>
    </row>
    <row r="44" spans="6:20" ht="60" x14ac:dyDescent="0.25">
      <c r="F44" s="9">
        <v>41</v>
      </c>
      <c r="G44" t="str">
        <f>INDEX(TB_set_lookup[],MATCH(TB_tracker[[#This Row],[Question Set Number]],TB_set_lookup[Question Set Number],0), 2)</f>
        <v>STAB Consultant Team Technical Questions 1.0</v>
      </c>
      <c r="H44" t="str">
        <f>INDEX(TB_set_lookup[],MATCH(TB_tracker[[#This Row],[Question Set Number]],TB_set_lookup[Question Set Number],0), 3)</f>
        <v>2025.07.22</v>
      </c>
      <c r="I44">
        <v>1</v>
      </c>
      <c r="J44" t="s">
        <v>119</v>
      </c>
      <c r="K44" t="str">
        <f>INDEX(TB_set_lookup[],MATCH(TB_tracker[[#This Row],[Question Set Number]],TB_set_lookup[Question Set Number],0), 4)</f>
        <v>NA</v>
      </c>
      <c r="L44" t="s">
        <v>2</v>
      </c>
      <c r="M44" t="s">
        <v>49</v>
      </c>
      <c r="N44" t="s">
        <v>2</v>
      </c>
      <c r="O44" t="s">
        <v>70</v>
      </c>
      <c r="P44" t="s">
        <v>210</v>
      </c>
      <c r="Q44" s="1" t="s">
        <v>288</v>
      </c>
      <c r="R44" s="1" t="s">
        <v>346</v>
      </c>
      <c r="S44" t="s">
        <v>389</v>
      </c>
      <c r="T44" s="22" t="s">
        <v>388</v>
      </c>
    </row>
    <row r="45" spans="6:20" ht="45" x14ac:dyDescent="0.25">
      <c r="F45" s="10">
        <v>42</v>
      </c>
      <c r="G45" t="str">
        <f>INDEX(TB_set_lookup[],MATCH(TB_tracker[[#This Row],[Question Set Number]],TB_set_lookup[Question Set Number],0), 2)</f>
        <v>STAB Consultant Team Technical Questions 1.0</v>
      </c>
      <c r="H45" t="str">
        <f>INDEX(TB_set_lookup[],MATCH(TB_tracker[[#This Row],[Question Set Number]],TB_set_lookup[Question Set Number],0), 3)</f>
        <v>2025.07.22</v>
      </c>
      <c r="I45">
        <v>1</v>
      </c>
      <c r="J45">
        <v>36</v>
      </c>
      <c r="K45" t="str">
        <f>INDEX(TB_set_lookup[],MATCH(TB_tracker[[#This Row],[Question Set Number]],TB_set_lookup[Question Set Number],0), 4)</f>
        <v>NA</v>
      </c>
      <c r="L45" t="s">
        <v>2</v>
      </c>
      <c r="M45" t="s">
        <v>51</v>
      </c>
      <c r="N45" t="s">
        <v>2</v>
      </c>
      <c r="O45" t="s">
        <v>221</v>
      </c>
      <c r="P45" t="s">
        <v>217</v>
      </c>
      <c r="Q45" s="1" t="s">
        <v>52</v>
      </c>
      <c r="R45" s="1" t="s">
        <v>346</v>
      </c>
      <c r="S45" t="s">
        <v>390</v>
      </c>
      <c r="T45" s="22" t="s">
        <v>391</v>
      </c>
    </row>
    <row r="46" spans="6:20" ht="75" x14ac:dyDescent="0.25">
      <c r="F46" s="9">
        <v>43</v>
      </c>
      <c r="G46" t="str">
        <f>INDEX(TB_set_lookup[],MATCH(TB_tracker[[#This Row],[Question Set Number]],TB_set_lookup[Question Set Number],0), 2)</f>
        <v>STAB Consultant Team Technical Questions 1.0</v>
      </c>
      <c r="H46" t="str">
        <f>INDEX(TB_set_lookup[],MATCH(TB_tracker[[#This Row],[Question Set Number]],TB_set_lookup[Question Set Number],0), 3)</f>
        <v>2025.07.22</v>
      </c>
      <c r="I46">
        <v>1</v>
      </c>
      <c r="J46" t="s">
        <v>120</v>
      </c>
      <c r="K46" t="str">
        <f>INDEX(TB_set_lookup[],MATCH(TB_tracker[[#This Row],[Question Set Number]],TB_set_lookup[Question Set Number],0), 4)</f>
        <v>NA</v>
      </c>
      <c r="L46" t="s">
        <v>53</v>
      </c>
      <c r="M46" t="s">
        <v>54</v>
      </c>
      <c r="N46" t="s">
        <v>2</v>
      </c>
      <c r="O46" t="s">
        <v>53</v>
      </c>
      <c r="P46" t="s">
        <v>223</v>
      </c>
      <c r="Q46" s="1" t="s">
        <v>55</v>
      </c>
      <c r="R46" s="1" t="s">
        <v>346</v>
      </c>
      <c r="S46" t="s">
        <v>392</v>
      </c>
      <c r="T46" s="1" t="s">
        <v>191</v>
      </c>
    </row>
    <row r="47" spans="6:20" ht="60" x14ac:dyDescent="0.25">
      <c r="F47" s="10">
        <v>44</v>
      </c>
      <c r="G47" t="str">
        <f>INDEX(TB_set_lookup[],MATCH(TB_tracker[[#This Row],[Question Set Number]],TB_set_lookup[Question Set Number],0), 2)</f>
        <v>STAB Consultant Team Technical Questions 1.0</v>
      </c>
      <c r="H47" t="str">
        <f>INDEX(TB_set_lookup[],MATCH(TB_tracker[[#This Row],[Question Set Number]],TB_set_lookup[Question Set Number],0), 3)</f>
        <v>2025.07.22</v>
      </c>
      <c r="I47">
        <v>1</v>
      </c>
      <c r="J47" t="s">
        <v>121</v>
      </c>
      <c r="K47" t="str">
        <f>INDEX(TB_set_lookup[],MATCH(TB_tracker[[#This Row],[Question Set Number]],TB_set_lookup[Question Set Number],0), 4)</f>
        <v>NA</v>
      </c>
      <c r="L47" t="s">
        <v>53</v>
      </c>
      <c r="M47" t="s">
        <v>54</v>
      </c>
      <c r="N47" t="s">
        <v>2</v>
      </c>
      <c r="O47" t="s">
        <v>53</v>
      </c>
      <c r="P47" t="s">
        <v>223</v>
      </c>
      <c r="Q47" s="1" t="s">
        <v>56</v>
      </c>
      <c r="R47" s="1" t="s">
        <v>346</v>
      </c>
      <c r="S47" t="s">
        <v>393</v>
      </c>
      <c r="T47" s="1" t="s">
        <v>191</v>
      </c>
    </row>
    <row r="48" spans="6:20" ht="60" x14ac:dyDescent="0.25">
      <c r="F48" s="9">
        <v>45</v>
      </c>
      <c r="G48" t="str">
        <f>INDEX(TB_set_lookup[],MATCH(TB_tracker[[#This Row],[Question Set Number]],TB_set_lookup[Question Set Number],0), 2)</f>
        <v>STAB Consultant Team Technical Questions 1.0</v>
      </c>
      <c r="H48" t="str">
        <f>INDEX(TB_set_lookup[],MATCH(TB_tracker[[#This Row],[Question Set Number]],TB_set_lookup[Question Set Number],0), 3)</f>
        <v>2025.07.22</v>
      </c>
      <c r="I48">
        <v>1</v>
      </c>
      <c r="J48" t="s">
        <v>122</v>
      </c>
      <c r="K48" t="str">
        <f>INDEX(TB_set_lookup[],MATCH(TB_tracker[[#This Row],[Question Set Number]],TB_set_lookup[Question Set Number],0), 4)</f>
        <v>NA</v>
      </c>
      <c r="L48" t="s">
        <v>53</v>
      </c>
      <c r="M48" t="s">
        <v>54</v>
      </c>
      <c r="N48" t="s">
        <v>2</v>
      </c>
      <c r="O48" t="s">
        <v>53</v>
      </c>
      <c r="P48" t="s">
        <v>224</v>
      </c>
      <c r="Q48" s="1" t="s">
        <v>222</v>
      </c>
      <c r="R48" s="1" t="s">
        <v>346</v>
      </c>
      <c r="S48" t="s">
        <v>394</v>
      </c>
      <c r="T48" s="1" t="s">
        <v>191</v>
      </c>
    </row>
    <row r="49" spans="6:20" ht="90" x14ac:dyDescent="0.25">
      <c r="F49" s="10">
        <v>46</v>
      </c>
      <c r="G49" t="str">
        <f>INDEX(TB_set_lookup[],MATCH(TB_tracker[[#This Row],[Question Set Number]],TB_set_lookup[Question Set Number],0), 2)</f>
        <v>STAB Consultant Team Technical Questions 1.0</v>
      </c>
      <c r="H49" t="str">
        <f>INDEX(TB_set_lookup[],MATCH(TB_tracker[[#This Row],[Question Set Number]],TB_set_lookup[Question Set Number],0), 3)</f>
        <v>2025.07.22</v>
      </c>
      <c r="I49">
        <v>1</v>
      </c>
      <c r="J49" t="s">
        <v>123</v>
      </c>
      <c r="K49" t="str">
        <f>INDEX(TB_set_lookup[],MATCH(TB_tracker[[#This Row],[Question Set Number]],TB_set_lookup[Question Set Number],0), 4)</f>
        <v>NA</v>
      </c>
      <c r="L49" t="s">
        <v>53</v>
      </c>
      <c r="M49" t="s">
        <v>54</v>
      </c>
      <c r="N49" t="s">
        <v>2</v>
      </c>
      <c r="O49" t="s">
        <v>53</v>
      </c>
      <c r="P49" t="s">
        <v>224</v>
      </c>
      <c r="Q49" s="1" t="s">
        <v>57</v>
      </c>
      <c r="R49" s="1" t="s">
        <v>346</v>
      </c>
      <c r="S49" t="s">
        <v>395</v>
      </c>
      <c r="T49" s="1" t="s">
        <v>191</v>
      </c>
    </row>
    <row r="50" spans="6:20" ht="105" x14ac:dyDescent="0.25">
      <c r="F50" s="10">
        <v>48</v>
      </c>
      <c r="G50" t="str">
        <f>INDEX(TB_set_lookup[],MATCH(TB_tracker[[#This Row],[Question Set Number]],TB_set_lookup[Question Set Number],0), 2)</f>
        <v>STAB Consultant Team Technical Questions 1.0</v>
      </c>
      <c r="H50" t="str">
        <f>INDEX(TB_set_lookup[],MATCH(TB_tracker[[#This Row],[Question Set Number]],TB_set_lookup[Question Set Number],0), 3)</f>
        <v>2025.07.22</v>
      </c>
      <c r="I50">
        <v>1</v>
      </c>
      <c r="J50" t="s">
        <v>125</v>
      </c>
      <c r="K50" t="str">
        <f>INDEX(TB_set_lookup[],MATCH(TB_tracker[[#This Row],[Question Set Number]],TB_set_lookup[Question Set Number],0), 4)</f>
        <v>NA</v>
      </c>
      <c r="L50" t="s">
        <v>53</v>
      </c>
      <c r="M50" t="s">
        <v>54</v>
      </c>
      <c r="N50" t="s">
        <v>2</v>
      </c>
      <c r="O50" t="s">
        <v>53</v>
      </c>
      <c r="P50" t="s">
        <v>224</v>
      </c>
      <c r="Q50" s="1" t="s">
        <v>58</v>
      </c>
      <c r="R50" s="1" t="s">
        <v>346</v>
      </c>
      <c r="S50" t="s">
        <v>396</v>
      </c>
      <c r="T50" s="1" t="s">
        <v>191</v>
      </c>
    </row>
    <row r="51" spans="6:20" ht="60" x14ac:dyDescent="0.25">
      <c r="F51" s="9">
        <v>49</v>
      </c>
      <c r="G51" t="str">
        <f>INDEX(TB_set_lookup[],MATCH(TB_tracker[[#This Row],[Question Set Number]],TB_set_lookup[Question Set Number],0), 2)</f>
        <v>STAB Consultant Team Technical Questions 1.0</v>
      </c>
      <c r="H51" t="str">
        <f>INDEX(TB_set_lookup[],MATCH(TB_tracker[[#This Row],[Question Set Number]],TB_set_lookup[Question Set Number],0), 3)</f>
        <v>2025.07.22</v>
      </c>
      <c r="I51">
        <v>1</v>
      </c>
      <c r="J51">
        <v>39</v>
      </c>
      <c r="K51" t="str">
        <f>INDEX(TB_set_lookup[],MATCH(TB_tracker[[#This Row],[Question Set Number]],TB_set_lookup[Question Set Number],0), 4)</f>
        <v>NA</v>
      </c>
      <c r="L51" t="s">
        <v>53</v>
      </c>
      <c r="M51" t="s">
        <v>54</v>
      </c>
      <c r="N51" t="s">
        <v>2</v>
      </c>
      <c r="O51" t="s">
        <v>53</v>
      </c>
      <c r="P51" t="s">
        <v>209</v>
      </c>
      <c r="Q51" s="1" t="s">
        <v>124</v>
      </c>
      <c r="R51" s="1" t="s">
        <v>346</v>
      </c>
      <c r="S51" t="s">
        <v>397</v>
      </c>
      <c r="T51" s="1" t="s">
        <v>191</v>
      </c>
    </row>
    <row r="52" spans="6:20" ht="45" x14ac:dyDescent="0.25">
      <c r="F52" s="9">
        <v>51</v>
      </c>
      <c r="G52" t="str">
        <f>INDEX(TB_set_lookup[],MATCH(TB_tracker[[#This Row],[Question Set Number]],TB_set_lookup[Question Set Number],0), 2)</f>
        <v>STAB Consultant Team Technical Questions 1.0</v>
      </c>
      <c r="H52" t="str">
        <f>INDEX(TB_set_lookup[],MATCH(TB_tracker[[#This Row],[Question Set Number]],TB_set_lookup[Question Set Number],0), 3)</f>
        <v>2025.07.22</v>
      </c>
      <c r="I52">
        <v>1</v>
      </c>
      <c r="J52">
        <v>40</v>
      </c>
      <c r="K52" t="str">
        <f>INDEX(TB_set_lookup[],MATCH(TB_tracker[[#This Row],[Question Set Number]],TB_set_lookup[Question Set Number],0), 4)</f>
        <v>NA</v>
      </c>
      <c r="L52" t="s">
        <v>53</v>
      </c>
      <c r="M52" t="s">
        <v>59</v>
      </c>
      <c r="N52" t="s">
        <v>2</v>
      </c>
      <c r="O52" t="s">
        <v>53</v>
      </c>
      <c r="P52" t="s">
        <v>211</v>
      </c>
      <c r="Q52" s="1" t="s">
        <v>60</v>
      </c>
      <c r="R52" s="1" t="s">
        <v>346</v>
      </c>
      <c r="S52" t="s">
        <v>398</v>
      </c>
      <c r="T52" s="1" t="s">
        <v>191</v>
      </c>
    </row>
    <row r="53" spans="6:20" ht="45" x14ac:dyDescent="0.25">
      <c r="F53" s="10">
        <v>52</v>
      </c>
      <c r="G53" t="str">
        <f>INDEX(TB_set_lookup[],MATCH(TB_tracker[[#This Row],[Question Set Number]],TB_set_lookup[Question Set Number],0), 2)</f>
        <v>STAB Consultant Team Technical Questions 1.0</v>
      </c>
      <c r="H53" t="str">
        <f>INDEX(TB_set_lookup[],MATCH(TB_tracker[[#This Row],[Question Set Number]],TB_set_lookup[Question Set Number],0), 3)</f>
        <v>2025.07.22</v>
      </c>
      <c r="I53">
        <v>1</v>
      </c>
      <c r="J53">
        <v>41</v>
      </c>
      <c r="K53" t="str">
        <f>INDEX(TB_set_lookup[],MATCH(TB_tracker[[#This Row],[Question Set Number]],TB_set_lookup[Question Set Number],0), 4)</f>
        <v>NA</v>
      </c>
      <c r="L53" t="s">
        <v>53</v>
      </c>
      <c r="M53" t="s">
        <v>59</v>
      </c>
      <c r="N53" t="s">
        <v>2</v>
      </c>
      <c r="O53" t="s">
        <v>38</v>
      </c>
      <c r="P53" t="s">
        <v>211</v>
      </c>
      <c r="Q53" s="1" t="s">
        <v>401</v>
      </c>
      <c r="R53" t="s">
        <v>347</v>
      </c>
      <c r="S53" t="s">
        <v>399</v>
      </c>
      <c r="T53" s="22" t="s">
        <v>289</v>
      </c>
    </row>
    <row r="54" spans="6:20" ht="41.1" customHeight="1" x14ac:dyDescent="0.25">
      <c r="F54" s="9">
        <v>53</v>
      </c>
      <c r="G54" t="str">
        <f>INDEX(TB_set_lookup[],MATCH(TB_tracker[[#This Row],[Question Set Number]],TB_set_lookup[Question Set Number],0), 2)</f>
        <v>STAB Consultant Team Technical Questions 1.0</v>
      </c>
      <c r="H54" t="str">
        <f>INDEX(TB_set_lookup[],MATCH(TB_tracker[[#This Row],[Question Set Number]],TB_set_lookup[Question Set Number],0), 3)</f>
        <v>2025.07.22</v>
      </c>
      <c r="I54">
        <v>1</v>
      </c>
      <c r="J54">
        <v>42</v>
      </c>
      <c r="K54" t="str">
        <f>INDEX(TB_set_lookup[],MATCH(TB_tracker[[#This Row],[Question Set Number]],TB_set_lookup[Question Set Number],0), 4)</f>
        <v>NA</v>
      </c>
      <c r="L54" t="s">
        <v>53</v>
      </c>
      <c r="M54" t="s">
        <v>59</v>
      </c>
      <c r="N54" t="s">
        <v>2</v>
      </c>
      <c r="O54" t="s">
        <v>38</v>
      </c>
      <c r="P54" t="s">
        <v>211</v>
      </c>
      <c r="Q54" s="1" t="s">
        <v>61</v>
      </c>
      <c r="R54" s="1" t="s">
        <v>346</v>
      </c>
      <c r="S54" t="s">
        <v>400</v>
      </c>
      <c r="T54" s="1" t="s">
        <v>191</v>
      </c>
    </row>
    <row r="55" spans="6:20" ht="120" x14ac:dyDescent="0.25">
      <c r="F55" s="10">
        <v>54</v>
      </c>
      <c r="G55" t="str">
        <f>INDEX(TB_set_lookup[],MATCH(TB_tracker[[#This Row],[Question Set Number]],TB_set_lookup[Question Set Number],0), 2)</f>
        <v>STAB Consultant Team Technical Questions 1.0</v>
      </c>
      <c r="H55" t="str">
        <f>INDEX(TB_set_lookup[],MATCH(TB_tracker[[#This Row],[Question Set Number]],TB_set_lookup[Question Set Number],0), 3)</f>
        <v>2025.07.22</v>
      </c>
      <c r="I55">
        <v>1</v>
      </c>
      <c r="J55">
        <v>43</v>
      </c>
      <c r="K55" t="str">
        <f>INDEX(TB_set_lookup[],MATCH(TB_tracker[[#This Row],[Question Set Number]],TB_set_lookup[Question Set Number],0), 4)</f>
        <v>NA</v>
      </c>
      <c r="L55" t="s">
        <v>53</v>
      </c>
      <c r="M55" t="s">
        <v>62</v>
      </c>
      <c r="N55" t="s">
        <v>2</v>
      </c>
      <c r="O55" t="s">
        <v>201</v>
      </c>
      <c r="P55" t="s">
        <v>225</v>
      </c>
      <c r="Q55" s="1" t="s">
        <v>99</v>
      </c>
      <c r="R55" t="s">
        <v>348</v>
      </c>
      <c r="S55" t="s">
        <v>402</v>
      </c>
      <c r="T55" s="22" t="s">
        <v>403</v>
      </c>
    </row>
    <row r="56" spans="6:20" ht="105" x14ac:dyDescent="0.25">
      <c r="F56" s="9">
        <v>55</v>
      </c>
      <c r="G56" t="str">
        <f>INDEX(TB_set_lookup[],MATCH(TB_tracker[[#This Row],[Question Set Number]],TB_set_lookup[Question Set Number],0), 2)</f>
        <v>STAB Consultant Team Technical Questions 1.0</v>
      </c>
      <c r="H56" t="str">
        <f>INDEX(TB_set_lookup[],MATCH(TB_tracker[[#This Row],[Question Set Number]],TB_set_lookup[Question Set Number],0), 3)</f>
        <v>2025.07.22</v>
      </c>
      <c r="I56">
        <v>1</v>
      </c>
      <c r="J56" t="s">
        <v>126</v>
      </c>
      <c r="K56" t="str">
        <f>INDEX(TB_set_lookup[],MATCH(TB_tracker[[#This Row],[Question Set Number]],TB_set_lookup[Question Set Number],0), 4)</f>
        <v>NA</v>
      </c>
      <c r="L56" t="s">
        <v>53</v>
      </c>
      <c r="M56" t="s">
        <v>62</v>
      </c>
      <c r="N56" t="s">
        <v>2</v>
      </c>
      <c r="O56" t="s">
        <v>201</v>
      </c>
      <c r="P56" t="s">
        <v>225</v>
      </c>
      <c r="Q56" s="1" t="s">
        <v>65</v>
      </c>
      <c r="R56" t="s">
        <v>348</v>
      </c>
      <c r="S56" t="s">
        <v>404</v>
      </c>
      <c r="T56" s="1" t="s">
        <v>290</v>
      </c>
    </row>
    <row r="57" spans="6:20" ht="150" x14ac:dyDescent="0.25">
      <c r="F57" s="10">
        <v>56</v>
      </c>
      <c r="G57" t="str">
        <f>INDEX(TB_set_lookup[],MATCH(TB_tracker[[#This Row],[Question Set Number]],TB_set_lookup[Question Set Number],0), 2)</f>
        <v>STAB Consultant Team Technical Questions 1.0</v>
      </c>
      <c r="H57" t="str">
        <f>INDEX(TB_set_lookup[],MATCH(TB_tracker[[#This Row],[Question Set Number]],TB_set_lookup[Question Set Number],0), 3)</f>
        <v>2025.07.22</v>
      </c>
      <c r="I57">
        <v>1</v>
      </c>
      <c r="J57" t="s">
        <v>127</v>
      </c>
      <c r="K57" t="str">
        <f>INDEX(TB_set_lookup[],MATCH(TB_tracker[[#This Row],[Question Set Number]],TB_set_lookup[Question Set Number],0), 4)</f>
        <v>NA</v>
      </c>
      <c r="L57" t="s">
        <v>53</v>
      </c>
      <c r="M57" t="s">
        <v>62</v>
      </c>
      <c r="N57" t="s">
        <v>2</v>
      </c>
      <c r="O57" t="s">
        <v>201</v>
      </c>
      <c r="P57" t="s">
        <v>225</v>
      </c>
      <c r="Q57" s="1" t="s">
        <v>64</v>
      </c>
      <c r="R57" t="s">
        <v>348</v>
      </c>
      <c r="S57" t="s">
        <v>405</v>
      </c>
      <c r="T57" s="1" t="s">
        <v>291</v>
      </c>
    </row>
    <row r="58" spans="6:20" ht="135" x14ac:dyDescent="0.25">
      <c r="F58" s="9">
        <v>57</v>
      </c>
      <c r="G58" t="str">
        <f>INDEX(TB_set_lookup[],MATCH(TB_tracker[[#This Row],[Question Set Number]],TB_set_lookup[Question Set Number],0), 2)</f>
        <v>STAB Consultant Team Technical Questions 1.0</v>
      </c>
      <c r="H58" t="str">
        <f>INDEX(TB_set_lookup[],MATCH(TB_tracker[[#This Row],[Question Set Number]],TB_set_lookup[Question Set Number],0), 3)</f>
        <v>2025.07.22</v>
      </c>
      <c r="I58">
        <v>1</v>
      </c>
      <c r="J58" t="s">
        <v>128</v>
      </c>
      <c r="K58" t="str">
        <f>INDEX(TB_set_lookup[],MATCH(TB_tracker[[#This Row],[Question Set Number]],TB_set_lookup[Question Set Number],0), 4)</f>
        <v>NA</v>
      </c>
      <c r="L58" t="s">
        <v>53</v>
      </c>
      <c r="M58" t="s">
        <v>62</v>
      </c>
      <c r="N58" t="s">
        <v>2</v>
      </c>
      <c r="O58" t="s">
        <v>201</v>
      </c>
      <c r="P58" t="s">
        <v>225</v>
      </c>
      <c r="Q58" s="1" t="s">
        <v>63</v>
      </c>
      <c r="R58" t="s">
        <v>346</v>
      </c>
      <c r="S58" t="s">
        <v>407</v>
      </c>
      <c r="T58" s="22" t="s">
        <v>410</v>
      </c>
    </row>
    <row r="59" spans="6:20" ht="90" x14ac:dyDescent="0.25">
      <c r="F59" s="10">
        <v>58</v>
      </c>
      <c r="G59" t="str">
        <f>INDEX(TB_set_lookup[],MATCH(TB_tracker[[#This Row],[Question Set Number]],TB_set_lookup[Question Set Number],0), 2)</f>
        <v>STAB Consultant Team Technical Questions 1.0</v>
      </c>
      <c r="H59" t="str">
        <f>INDEX(TB_set_lookup[],MATCH(TB_tracker[[#This Row],[Question Set Number]],TB_set_lookup[Question Set Number],0), 3)</f>
        <v>2025.07.22</v>
      </c>
      <c r="I59">
        <v>1</v>
      </c>
      <c r="J59" t="s">
        <v>129</v>
      </c>
      <c r="K59" t="str">
        <f>INDEX(TB_set_lookup[],MATCH(TB_tracker[[#This Row],[Question Set Number]],TB_set_lookup[Question Set Number],0), 4)</f>
        <v>NA</v>
      </c>
      <c r="L59" t="s">
        <v>53</v>
      </c>
      <c r="M59" t="s">
        <v>69</v>
      </c>
      <c r="N59" t="s">
        <v>2</v>
      </c>
      <c r="O59" t="s">
        <v>202</v>
      </c>
      <c r="P59" t="s">
        <v>224</v>
      </c>
      <c r="Q59" s="1" t="s">
        <v>66</v>
      </c>
      <c r="R59" t="s">
        <v>346</v>
      </c>
      <c r="S59" t="s">
        <v>408</v>
      </c>
      <c r="T59" s="1" t="s">
        <v>409</v>
      </c>
    </row>
    <row r="60" spans="6:20" ht="75" x14ac:dyDescent="0.25">
      <c r="F60" s="9">
        <v>59</v>
      </c>
      <c r="G60" t="str">
        <f>INDEX(TB_set_lookup[],MATCH(TB_tracker[[#This Row],[Question Set Number]],TB_set_lookup[Question Set Number],0), 2)</f>
        <v>STAB Consultant Team Technical Questions 1.0</v>
      </c>
      <c r="H60" t="str">
        <f>INDEX(TB_set_lookup[],MATCH(TB_tracker[[#This Row],[Question Set Number]],TB_set_lookup[Question Set Number],0), 3)</f>
        <v>2025.07.22</v>
      </c>
      <c r="I60">
        <v>1</v>
      </c>
      <c r="J60" t="s">
        <v>130</v>
      </c>
      <c r="K60" t="str">
        <f>INDEX(TB_set_lookup[],MATCH(TB_tracker[[#This Row],[Question Set Number]],TB_set_lookup[Question Set Number],0), 4)</f>
        <v>NA</v>
      </c>
      <c r="L60" t="s">
        <v>53</v>
      </c>
      <c r="M60" t="s">
        <v>69</v>
      </c>
      <c r="N60" t="s">
        <v>2</v>
      </c>
      <c r="O60" t="s">
        <v>202</v>
      </c>
      <c r="P60" t="s">
        <v>224</v>
      </c>
      <c r="Q60" s="22" t="s">
        <v>67</v>
      </c>
      <c r="R60" s="1" t="s">
        <v>346</v>
      </c>
      <c r="S60" t="s">
        <v>411</v>
      </c>
      <c r="T60" s="1" t="s">
        <v>191</v>
      </c>
    </row>
    <row r="61" spans="6:20" ht="75" x14ac:dyDescent="0.25">
      <c r="F61" s="10">
        <v>60</v>
      </c>
      <c r="G61" t="str">
        <f>INDEX(TB_set_lookup[],MATCH(TB_tracker[[#This Row],[Question Set Number]],TB_set_lookup[Question Set Number],0), 2)</f>
        <v>STAB Consultant Team Technical Questions 1.0</v>
      </c>
      <c r="H61" t="str">
        <f>INDEX(TB_set_lookup[],MATCH(TB_tracker[[#This Row],[Question Set Number]],TB_set_lookup[Question Set Number],0), 3)</f>
        <v>2025.07.22</v>
      </c>
      <c r="I61">
        <v>1</v>
      </c>
      <c r="J61" t="s">
        <v>131</v>
      </c>
      <c r="K61" t="str">
        <f>INDEX(TB_set_lookup[],MATCH(TB_tracker[[#This Row],[Question Set Number]],TB_set_lookup[Question Set Number],0), 4)</f>
        <v>NA</v>
      </c>
      <c r="L61" t="s">
        <v>53</v>
      </c>
      <c r="M61" t="s">
        <v>69</v>
      </c>
      <c r="N61" t="s">
        <v>2</v>
      </c>
      <c r="O61" t="s">
        <v>202</v>
      </c>
      <c r="P61" t="s">
        <v>224</v>
      </c>
      <c r="Q61" s="1" t="s">
        <v>68</v>
      </c>
      <c r="R61" s="1" t="s">
        <v>346</v>
      </c>
      <c r="S61" t="s">
        <v>412</v>
      </c>
      <c r="T61" s="1" t="s">
        <v>191</v>
      </c>
    </row>
    <row r="62" spans="6:20" ht="30" x14ac:dyDescent="0.25">
      <c r="F62" s="9">
        <v>61</v>
      </c>
      <c r="G62" t="str">
        <f>INDEX(TB_set_lookup[],MATCH(TB_tracker[[#This Row],[Question Set Number]],TB_set_lookup[Question Set Number],0), 2)</f>
        <v>STAB Consultant Team Technical Questions 1.0</v>
      </c>
      <c r="H62" t="str">
        <f>INDEX(TB_set_lookup[],MATCH(TB_tracker[[#This Row],[Question Set Number]],TB_set_lookup[Question Set Number],0), 3)</f>
        <v>2025.07.22</v>
      </c>
      <c r="I62">
        <v>1</v>
      </c>
      <c r="J62" t="s">
        <v>132</v>
      </c>
      <c r="K62" t="str">
        <f>INDEX(TB_set_lookup[],MATCH(TB_tracker[[#This Row],[Question Set Number]],TB_set_lookup[Question Set Number],0), 4)</f>
        <v>NA</v>
      </c>
      <c r="L62" t="s">
        <v>53</v>
      </c>
      <c r="M62" t="s">
        <v>70</v>
      </c>
      <c r="N62" t="s">
        <v>2</v>
      </c>
      <c r="O62" t="s">
        <v>70</v>
      </c>
      <c r="P62" t="s">
        <v>227</v>
      </c>
      <c r="Q62" s="1" t="s">
        <v>406</v>
      </c>
      <c r="R62" t="s">
        <v>348</v>
      </c>
      <c r="S62" t="s">
        <v>292</v>
      </c>
      <c r="T62" s="1" t="s">
        <v>413</v>
      </c>
    </row>
    <row r="63" spans="6:20" ht="30" x14ac:dyDescent="0.25">
      <c r="F63" s="10">
        <v>62</v>
      </c>
      <c r="G63" t="str">
        <f>INDEX(TB_set_lookup[],MATCH(TB_tracker[[#This Row],[Question Set Number]],TB_set_lookup[Question Set Number],0), 2)</f>
        <v>STAB Consultant Team Technical Questions 1.0</v>
      </c>
      <c r="H63" t="str">
        <f>INDEX(TB_set_lookup[],MATCH(TB_tracker[[#This Row],[Question Set Number]],TB_set_lookup[Question Set Number],0), 3)</f>
        <v>2025.07.22</v>
      </c>
      <c r="I63">
        <v>1</v>
      </c>
      <c r="J63">
        <v>46</v>
      </c>
      <c r="K63" t="str">
        <f>INDEX(TB_set_lookup[],MATCH(TB_tracker[[#This Row],[Question Set Number]],TB_set_lookup[Question Set Number],0), 4)</f>
        <v>NA</v>
      </c>
      <c r="L63" t="s">
        <v>53</v>
      </c>
      <c r="M63" t="s">
        <v>70</v>
      </c>
      <c r="N63" t="s">
        <v>2</v>
      </c>
      <c r="O63" t="s">
        <v>70</v>
      </c>
      <c r="P63" t="s">
        <v>211</v>
      </c>
      <c r="Q63" s="1" t="s">
        <v>71</v>
      </c>
      <c r="R63" s="1" t="s">
        <v>347</v>
      </c>
      <c r="S63" s="13" t="s">
        <v>415</v>
      </c>
      <c r="T63" s="1" t="s">
        <v>414</v>
      </c>
    </row>
    <row r="64" spans="6:20" ht="30" x14ac:dyDescent="0.25">
      <c r="F64" s="9">
        <v>63</v>
      </c>
      <c r="G64" t="str">
        <f>INDEX(TB_set_lookup[],MATCH(TB_tracker[[#This Row],[Question Set Number]],TB_set_lookup[Question Set Number],0), 2)</f>
        <v>STAB Consultant Team Technical Questions 1.0</v>
      </c>
      <c r="H64" t="str">
        <f>INDEX(TB_set_lookup[],MATCH(TB_tracker[[#This Row],[Question Set Number]],TB_set_lookup[Question Set Number],0), 3)</f>
        <v>2025.07.22</v>
      </c>
      <c r="I64">
        <v>1</v>
      </c>
      <c r="J64">
        <v>47</v>
      </c>
      <c r="K64" t="str">
        <f>INDEX(TB_set_lookup[],MATCH(TB_tracker[[#This Row],[Question Set Number]],TB_set_lookup[Question Set Number],0), 4)</f>
        <v>NA</v>
      </c>
      <c r="L64" t="s">
        <v>53</v>
      </c>
      <c r="M64" t="s">
        <v>70</v>
      </c>
      <c r="N64" t="s">
        <v>2</v>
      </c>
      <c r="O64" t="s">
        <v>70</v>
      </c>
      <c r="P64" t="s">
        <v>217</v>
      </c>
      <c r="Q64" s="1" t="s">
        <v>72</v>
      </c>
      <c r="R64" s="1" t="s">
        <v>347</v>
      </c>
      <c r="S64" t="s">
        <v>293</v>
      </c>
      <c r="T64" s="1" t="s">
        <v>414</v>
      </c>
    </row>
    <row r="65" spans="6:20" ht="75" x14ac:dyDescent="0.25">
      <c r="F65" s="10">
        <v>64</v>
      </c>
      <c r="G65" t="str">
        <f>INDEX(TB_set_lookup[],MATCH(TB_tracker[[#This Row],[Question Set Number]],TB_set_lookup[Question Set Number],0), 2)</f>
        <v>STAB Consultant Team Technical Questions 1.0</v>
      </c>
      <c r="H65" t="str">
        <f>INDEX(TB_set_lookup[],MATCH(TB_tracker[[#This Row],[Question Set Number]],TB_set_lookup[Question Set Number],0), 3)</f>
        <v>2025.07.22</v>
      </c>
      <c r="I65">
        <v>1</v>
      </c>
      <c r="J65">
        <v>48</v>
      </c>
      <c r="K65" t="str">
        <f>INDEX(TB_set_lookup[],MATCH(TB_tracker[[#This Row],[Question Set Number]],TB_set_lookup[Question Set Number],0), 4)</f>
        <v>NA</v>
      </c>
      <c r="L65" t="s">
        <v>53</v>
      </c>
      <c r="M65" t="s">
        <v>33</v>
      </c>
      <c r="N65" t="s">
        <v>2</v>
      </c>
      <c r="O65" t="s">
        <v>198</v>
      </c>
      <c r="P65" t="s">
        <v>211</v>
      </c>
      <c r="Q65" s="1" t="s">
        <v>75</v>
      </c>
      <c r="R65" s="1" t="s">
        <v>347</v>
      </c>
      <c r="S65" t="s">
        <v>420</v>
      </c>
      <c r="T65" s="1" t="s">
        <v>416</v>
      </c>
    </row>
    <row r="66" spans="6:20" ht="60" x14ac:dyDescent="0.25">
      <c r="F66" s="9">
        <v>65</v>
      </c>
      <c r="G66" t="str">
        <f>INDEX(TB_set_lookup[],MATCH(TB_tracker[[#This Row],[Question Set Number]],TB_set_lookup[Question Set Number],0), 2)</f>
        <v>STAB Consultant Team Technical Questions 1.0</v>
      </c>
      <c r="H66" t="str">
        <f>INDEX(TB_set_lookup[],MATCH(TB_tracker[[#This Row],[Question Set Number]],TB_set_lookup[Question Set Number],0), 3)</f>
        <v>2025.07.22</v>
      </c>
      <c r="I66">
        <v>1</v>
      </c>
      <c r="J66">
        <v>49</v>
      </c>
      <c r="K66" t="str">
        <f>INDEX(TB_set_lookup[],MATCH(TB_tracker[[#This Row],[Question Set Number]],TB_set_lookup[Question Set Number],0), 4)</f>
        <v>NA</v>
      </c>
      <c r="L66" t="s">
        <v>53</v>
      </c>
      <c r="M66" t="s">
        <v>33</v>
      </c>
      <c r="N66" t="s">
        <v>2</v>
      </c>
      <c r="O66" t="s">
        <v>198</v>
      </c>
      <c r="P66" t="s">
        <v>211</v>
      </c>
      <c r="Q66" s="1" t="s">
        <v>76</v>
      </c>
      <c r="R66" t="s">
        <v>348</v>
      </c>
      <c r="S66" t="s">
        <v>419</v>
      </c>
      <c r="T66" s="1" t="s">
        <v>417</v>
      </c>
    </row>
    <row r="67" spans="6:20" ht="75" x14ac:dyDescent="0.25">
      <c r="F67" s="10">
        <v>66</v>
      </c>
      <c r="G67" t="str">
        <f>INDEX(TB_set_lookup[],MATCH(TB_tracker[[#This Row],[Question Set Number]],TB_set_lookup[Question Set Number],0), 2)</f>
        <v>STAB Consultant Team Technical Questions 1.0</v>
      </c>
      <c r="H67" t="str">
        <f>INDEX(TB_set_lookup[],MATCH(TB_tracker[[#This Row],[Question Set Number]],TB_set_lookup[Question Set Number],0), 3)</f>
        <v>2025.07.22</v>
      </c>
      <c r="I67">
        <v>1</v>
      </c>
      <c r="J67">
        <v>50</v>
      </c>
      <c r="K67" t="str">
        <f>INDEX(TB_set_lookup[],MATCH(TB_tracker[[#This Row],[Question Set Number]],TB_set_lookup[Question Set Number],0), 4)</f>
        <v>NA</v>
      </c>
      <c r="L67" t="s">
        <v>53</v>
      </c>
      <c r="M67" t="s">
        <v>33</v>
      </c>
      <c r="N67" t="s">
        <v>2</v>
      </c>
      <c r="O67" t="s">
        <v>198</v>
      </c>
      <c r="P67" t="s">
        <v>210</v>
      </c>
      <c r="Q67" s="1" t="s">
        <v>100</v>
      </c>
      <c r="R67" t="s">
        <v>348</v>
      </c>
      <c r="S67" t="s">
        <v>418</v>
      </c>
      <c r="T67" s="1" t="s">
        <v>421</v>
      </c>
    </row>
    <row r="68" spans="6:20" ht="75" x14ac:dyDescent="0.25">
      <c r="F68" s="9">
        <v>67</v>
      </c>
      <c r="G68" t="str">
        <f>INDEX(TB_set_lookup[],MATCH(TB_tracker[[#This Row],[Question Set Number]],TB_set_lookup[Question Set Number],0), 2)</f>
        <v>STAB Consultant Team Technical Questions 1.0</v>
      </c>
      <c r="H68" t="str">
        <f>INDEX(TB_set_lookup[],MATCH(TB_tracker[[#This Row],[Question Set Number]],TB_set_lookup[Question Set Number],0), 3)</f>
        <v>2025.07.22</v>
      </c>
      <c r="I68">
        <v>1</v>
      </c>
      <c r="J68" t="s">
        <v>137</v>
      </c>
      <c r="K68" t="str">
        <f>INDEX(TB_set_lookup[],MATCH(TB_tracker[[#This Row],[Question Set Number]],TB_set_lookup[Question Set Number],0), 4)</f>
        <v>NA</v>
      </c>
      <c r="N68" t="s">
        <v>2</v>
      </c>
      <c r="O68" t="s">
        <v>198</v>
      </c>
      <c r="P68" t="s">
        <v>210</v>
      </c>
      <c r="Q68" s="1" t="s">
        <v>101</v>
      </c>
      <c r="R68" t="s">
        <v>348</v>
      </c>
      <c r="S68" t="s">
        <v>418</v>
      </c>
      <c r="T68" s="1" t="s">
        <v>421</v>
      </c>
    </row>
    <row r="69" spans="6:20" ht="75" x14ac:dyDescent="0.25">
      <c r="F69" s="10">
        <v>68</v>
      </c>
      <c r="G69" t="str">
        <f>INDEX(TB_set_lookup[],MATCH(TB_tracker[[#This Row],[Question Set Number]],TB_set_lookup[Question Set Number],0), 2)</f>
        <v>STAB Consultant Team Technical Questions 1.0</v>
      </c>
      <c r="H69" t="str">
        <f>INDEX(TB_set_lookup[],MATCH(TB_tracker[[#This Row],[Question Set Number]],TB_set_lookup[Question Set Number],0), 3)</f>
        <v>2025.07.22</v>
      </c>
      <c r="I69">
        <v>1</v>
      </c>
      <c r="J69" t="s">
        <v>133</v>
      </c>
      <c r="K69" t="str">
        <f>INDEX(TB_set_lookup[],MATCH(TB_tracker[[#This Row],[Question Set Number]],TB_set_lookup[Question Set Number],0), 4)</f>
        <v>NA</v>
      </c>
      <c r="N69" t="s">
        <v>2</v>
      </c>
      <c r="O69" t="s">
        <v>198</v>
      </c>
      <c r="P69" t="s">
        <v>210</v>
      </c>
      <c r="Q69" s="1" t="s">
        <v>102</v>
      </c>
      <c r="R69" t="s">
        <v>348</v>
      </c>
      <c r="S69" t="s">
        <v>418</v>
      </c>
      <c r="T69" s="1" t="s">
        <v>421</v>
      </c>
    </row>
    <row r="70" spans="6:20" ht="120" x14ac:dyDescent="0.25">
      <c r="F70" s="9">
        <v>69</v>
      </c>
      <c r="G70" t="str">
        <f>INDEX(TB_set_lookup[],MATCH(TB_tracker[[#This Row],[Question Set Number]],TB_set_lookup[Question Set Number],0), 2)</f>
        <v>STAB Consultant Team Technical Questions 1.0</v>
      </c>
      <c r="H70" t="str">
        <f>INDEX(TB_set_lookup[],MATCH(TB_tracker[[#This Row],[Question Set Number]],TB_set_lookup[Question Set Number],0), 3)</f>
        <v>2025.07.22</v>
      </c>
      <c r="I70">
        <v>1</v>
      </c>
      <c r="J70" t="s">
        <v>134</v>
      </c>
      <c r="K70" t="str">
        <f>INDEX(TB_set_lookup[],MATCH(TB_tracker[[#This Row],[Question Set Number]],TB_set_lookup[Question Set Number],0), 4)</f>
        <v>NA</v>
      </c>
      <c r="N70" t="s">
        <v>2</v>
      </c>
      <c r="O70" t="s">
        <v>198</v>
      </c>
      <c r="P70" t="s">
        <v>226</v>
      </c>
      <c r="Q70" s="1" t="s">
        <v>103</v>
      </c>
      <c r="R70" s="1" t="s">
        <v>347</v>
      </c>
      <c r="S70" t="s">
        <v>422</v>
      </c>
      <c r="T70" s="1" t="s">
        <v>423</v>
      </c>
    </row>
    <row r="71" spans="6:20" ht="60" x14ac:dyDescent="0.25">
      <c r="F71" s="10">
        <v>70</v>
      </c>
      <c r="G71" t="str">
        <f>INDEX(TB_set_lookup[],MATCH(TB_tracker[[#This Row],[Question Set Number]],TB_set_lookup[Question Set Number],0), 2)</f>
        <v>STAB Consultant Team Technical Questions 1.0</v>
      </c>
      <c r="H71" t="str">
        <f>INDEX(TB_set_lookup[],MATCH(TB_tracker[[#This Row],[Question Set Number]],TB_set_lookup[Question Set Number],0), 3)</f>
        <v>2025.07.22</v>
      </c>
      <c r="I71">
        <v>1</v>
      </c>
      <c r="J71" t="s">
        <v>135</v>
      </c>
      <c r="K71" t="str">
        <f>INDEX(TB_set_lookup[],MATCH(TB_tracker[[#This Row],[Question Set Number]],TB_set_lookup[Question Set Number],0), 4)</f>
        <v>NA</v>
      </c>
      <c r="N71" t="s">
        <v>2</v>
      </c>
      <c r="O71" t="s">
        <v>198</v>
      </c>
      <c r="P71" t="s">
        <v>210</v>
      </c>
      <c r="Q71" s="1" t="s">
        <v>104</v>
      </c>
      <c r="R71" s="1" t="s">
        <v>347</v>
      </c>
      <c r="S71" t="s">
        <v>426</v>
      </c>
      <c r="T71" s="1" t="s">
        <v>424</v>
      </c>
    </row>
    <row r="72" spans="6:20" ht="60" x14ac:dyDescent="0.25">
      <c r="F72" s="9">
        <v>71</v>
      </c>
      <c r="G72" t="str">
        <f>INDEX(TB_set_lookup[],MATCH(TB_tracker[[#This Row],[Question Set Number]],TB_set_lookup[Question Set Number],0), 2)</f>
        <v>STAB Consultant Team Technical Questions 1.0</v>
      </c>
      <c r="H72" t="str">
        <f>INDEX(TB_set_lookup[],MATCH(TB_tracker[[#This Row],[Question Set Number]],TB_set_lookup[Question Set Number],0), 3)</f>
        <v>2025.07.22</v>
      </c>
      <c r="I72">
        <v>1</v>
      </c>
      <c r="J72" t="s">
        <v>136</v>
      </c>
      <c r="K72" t="str">
        <f>INDEX(TB_set_lookup[],MATCH(TB_tracker[[#This Row],[Question Set Number]],TB_set_lookup[Question Set Number],0), 4)</f>
        <v>NA</v>
      </c>
      <c r="L72" t="s">
        <v>53</v>
      </c>
      <c r="M72" t="s">
        <v>33</v>
      </c>
      <c r="N72" t="s">
        <v>2</v>
      </c>
      <c r="O72" t="s">
        <v>198</v>
      </c>
      <c r="P72" t="s">
        <v>227</v>
      </c>
      <c r="Q72" s="1" t="s">
        <v>73</v>
      </c>
      <c r="R72" s="1" t="s">
        <v>347</v>
      </c>
      <c r="S72" t="s">
        <v>426</v>
      </c>
      <c r="T72" s="1" t="s">
        <v>424</v>
      </c>
    </row>
    <row r="73" spans="6:20" ht="60" x14ac:dyDescent="0.25">
      <c r="F73" s="23">
        <v>72</v>
      </c>
      <c r="G73" s="24" t="str">
        <f>INDEX(TB_set_lookup[],MATCH(TB_tracker[[#This Row],[Question Set Number]],TB_set_lookup[Question Set Number],0), 2)</f>
        <v>STAB Consultant Team Technical Questions 1.0</v>
      </c>
      <c r="H73" s="24" t="str">
        <f>INDEX(TB_set_lookup[],MATCH(TB_tracker[[#This Row],[Question Set Number]],TB_set_lookup[Question Set Number],0), 3)</f>
        <v>2025.07.22</v>
      </c>
      <c r="I73" s="24">
        <v>1</v>
      </c>
      <c r="J73">
        <v>53</v>
      </c>
      <c r="K73" s="24" t="str">
        <f>INDEX(TB_set_lookup[],MATCH(TB_tracker[[#This Row],[Question Set Number]],TB_set_lookup[Question Set Number],0), 4)</f>
        <v>NA</v>
      </c>
      <c r="L73" s="24" t="s">
        <v>53</v>
      </c>
      <c r="M73" s="24" t="s">
        <v>33</v>
      </c>
      <c r="N73" s="24" t="s">
        <v>2</v>
      </c>
      <c r="O73" s="24" t="s">
        <v>198</v>
      </c>
      <c r="P73" s="24" t="s">
        <v>227</v>
      </c>
      <c r="Q73" s="25" t="s">
        <v>74</v>
      </c>
      <c r="R73" s="1" t="s">
        <v>347</v>
      </c>
      <c r="S73" t="s">
        <v>420</v>
      </c>
      <c r="T73" s="1" t="s">
        <v>425</v>
      </c>
    </row>
    <row r="74" spans="6:20" ht="90" x14ac:dyDescent="0.25">
      <c r="F74" s="9">
        <v>73</v>
      </c>
      <c r="G74" t="str">
        <f>INDEX(TB_set_lookup[],MATCH(TB_tracker[[#This Row],[Question Set Number]],TB_set_lookup[Question Set Number],0), 2)</f>
        <v>STAB Consultant Team Technical Questions 1.0</v>
      </c>
      <c r="H74" t="str">
        <f>INDEX(TB_set_lookup[],MATCH(TB_tracker[[#This Row],[Question Set Number]],TB_set_lookup[Question Set Number],0), 3)</f>
        <v>2025.07.22</v>
      </c>
      <c r="I74">
        <v>1</v>
      </c>
      <c r="J74" s="24">
        <v>54</v>
      </c>
      <c r="K74" t="str">
        <f>INDEX(TB_set_lookup[],MATCH(TB_tracker[[#This Row],[Question Set Number]],TB_set_lookup[Question Set Number],0), 4)</f>
        <v>NA</v>
      </c>
      <c r="L74" t="s">
        <v>53</v>
      </c>
      <c r="M74" t="s">
        <v>77</v>
      </c>
      <c r="N74" t="s">
        <v>2</v>
      </c>
      <c r="O74" t="s">
        <v>199</v>
      </c>
      <c r="P74" t="s">
        <v>228</v>
      </c>
      <c r="Q74" s="1" t="s">
        <v>294</v>
      </c>
      <c r="R74" s="1" t="s">
        <v>346</v>
      </c>
      <c r="S74" t="s">
        <v>296</v>
      </c>
      <c r="T74" s="1" t="s">
        <v>191</v>
      </c>
    </row>
    <row r="75" spans="6:20" ht="75" x14ac:dyDescent="0.25">
      <c r="F75" s="10">
        <v>74</v>
      </c>
      <c r="G75" t="str">
        <f>INDEX(TB_set_lookup[],MATCH(TB_tracker[[#This Row],[Question Set Number]],TB_set_lookup[Question Set Number],0), 2)</f>
        <v>STAB Consultant Team Technical Questions 1.0</v>
      </c>
      <c r="H75" t="str">
        <f>INDEX(TB_set_lookup[],MATCH(TB_tracker[[#This Row],[Question Set Number]],TB_set_lookup[Question Set Number],0), 3)</f>
        <v>2025.07.22</v>
      </c>
      <c r="I75">
        <v>1</v>
      </c>
      <c r="J75" t="s">
        <v>138</v>
      </c>
      <c r="K75" t="str">
        <f>INDEX(TB_set_lookup[],MATCH(TB_tracker[[#This Row],[Question Set Number]],TB_set_lookup[Question Set Number],0), 4)</f>
        <v>NA</v>
      </c>
      <c r="L75" t="s">
        <v>53</v>
      </c>
      <c r="M75" t="s">
        <v>77</v>
      </c>
      <c r="N75" t="s">
        <v>2</v>
      </c>
      <c r="O75" t="s">
        <v>199</v>
      </c>
      <c r="P75" t="s">
        <v>228</v>
      </c>
      <c r="Q75" s="1" t="s">
        <v>295</v>
      </c>
      <c r="R75" s="1" t="s">
        <v>346</v>
      </c>
      <c r="S75" t="s">
        <v>427</v>
      </c>
      <c r="T75" s="1" t="s">
        <v>191</v>
      </c>
    </row>
    <row r="76" spans="6:20" ht="90" x14ac:dyDescent="0.25">
      <c r="F76" s="9">
        <v>75</v>
      </c>
      <c r="G76" t="str">
        <f>INDEX(TB_set_lookup[],MATCH(TB_tracker[[#This Row],[Question Set Number]],TB_set_lookup[Question Set Number],0), 2)</f>
        <v>STAB Consultant Team Technical Questions 1.0</v>
      </c>
      <c r="H76" t="str">
        <f>INDEX(TB_set_lookup[],MATCH(TB_tracker[[#This Row],[Question Set Number]],TB_set_lookup[Question Set Number],0), 3)</f>
        <v>2025.07.22</v>
      </c>
      <c r="I76">
        <v>1</v>
      </c>
      <c r="J76" t="s">
        <v>139</v>
      </c>
      <c r="K76" t="str">
        <f>INDEX(TB_set_lookup[],MATCH(TB_tracker[[#This Row],[Question Set Number]],TB_set_lookup[Question Set Number],0), 4)</f>
        <v>NA</v>
      </c>
      <c r="L76" t="s">
        <v>53</v>
      </c>
      <c r="M76" t="s">
        <v>77</v>
      </c>
      <c r="N76" t="s">
        <v>2</v>
      </c>
      <c r="O76" t="s">
        <v>202</v>
      </c>
      <c r="P76" t="s">
        <v>229</v>
      </c>
      <c r="Q76" s="1" t="s">
        <v>105</v>
      </c>
      <c r="R76" s="1" t="s">
        <v>346</v>
      </c>
      <c r="S76" t="s">
        <v>297</v>
      </c>
      <c r="T76" s="1" t="s">
        <v>191</v>
      </c>
    </row>
    <row r="77" spans="6:20" ht="120" x14ac:dyDescent="0.25">
      <c r="F77" s="10">
        <v>76</v>
      </c>
      <c r="G77" t="str">
        <f>INDEX(TB_set_lookup[],MATCH(TB_tracker[[#This Row],[Question Set Number]],TB_set_lookup[Question Set Number],0), 2)</f>
        <v>STAB Consultant Team Technical Questions 1.0</v>
      </c>
      <c r="H77" t="str">
        <f>INDEX(TB_set_lookup[],MATCH(TB_tracker[[#This Row],[Question Set Number]],TB_set_lookup[Question Set Number],0), 3)</f>
        <v>2025.07.22</v>
      </c>
      <c r="I77">
        <v>1</v>
      </c>
      <c r="J77" t="s">
        <v>140</v>
      </c>
      <c r="K77" t="str">
        <f>INDEX(TB_set_lookup[],MATCH(TB_tracker[[#This Row],[Question Set Number]],TB_set_lookup[Question Set Number],0), 4)</f>
        <v>NA</v>
      </c>
      <c r="L77" t="s">
        <v>53</v>
      </c>
      <c r="M77" t="s">
        <v>77</v>
      </c>
      <c r="N77" t="s">
        <v>2</v>
      </c>
      <c r="O77" t="s">
        <v>199</v>
      </c>
      <c r="P77" t="s">
        <v>228</v>
      </c>
      <c r="Q77" s="1" t="s">
        <v>106</v>
      </c>
      <c r="R77" s="1" t="s">
        <v>346</v>
      </c>
      <c r="S77" t="s">
        <v>298</v>
      </c>
      <c r="T77" s="1" t="s">
        <v>191</v>
      </c>
    </row>
    <row r="78" spans="6:20" ht="135" x14ac:dyDescent="0.25">
      <c r="F78" s="9">
        <v>77</v>
      </c>
      <c r="G78" t="str">
        <f>INDEX(TB_set_lookup[],MATCH(TB_tracker[[#This Row],[Question Set Number]],TB_set_lookup[Question Set Number],0), 2)</f>
        <v>STAB Consultant Team Technical Questions 1.0</v>
      </c>
      <c r="H78" t="str">
        <f>INDEX(TB_set_lookup[],MATCH(TB_tracker[[#This Row],[Question Set Number]],TB_set_lookup[Question Set Number],0), 3)</f>
        <v>2025.07.22</v>
      </c>
      <c r="I78">
        <v>1</v>
      </c>
      <c r="J78" t="s">
        <v>141</v>
      </c>
      <c r="K78" t="str">
        <f>INDEX(TB_set_lookup[],MATCH(TB_tracker[[#This Row],[Question Set Number]],TB_set_lookup[Question Set Number],0), 4)</f>
        <v>NA</v>
      </c>
      <c r="L78" t="s">
        <v>78</v>
      </c>
      <c r="M78" t="s">
        <v>79</v>
      </c>
      <c r="N78" t="s">
        <v>197</v>
      </c>
      <c r="O78" t="s">
        <v>200</v>
      </c>
      <c r="P78" t="s">
        <v>211</v>
      </c>
      <c r="Q78" s="1" t="s">
        <v>107</v>
      </c>
      <c r="R78" s="1" t="s">
        <v>346</v>
      </c>
      <c r="S78" t="s">
        <v>299</v>
      </c>
      <c r="T78" s="1" t="s">
        <v>428</v>
      </c>
    </row>
    <row r="79" spans="6:20" ht="120" x14ac:dyDescent="0.25">
      <c r="F79" s="10">
        <v>78</v>
      </c>
      <c r="G79" t="str">
        <f>INDEX(TB_set_lookup[],MATCH(TB_tracker[[#This Row],[Question Set Number]],TB_set_lookup[Question Set Number],0), 2)</f>
        <v>STAB Consultant Team Technical Questions 1.0</v>
      </c>
      <c r="H79" t="str">
        <f>INDEX(TB_set_lookup[],MATCH(TB_tracker[[#This Row],[Question Set Number]],TB_set_lookup[Question Set Number],0), 3)</f>
        <v>2025.07.22</v>
      </c>
      <c r="I79">
        <v>1</v>
      </c>
      <c r="J79" t="s">
        <v>142</v>
      </c>
      <c r="K79" t="str">
        <f>INDEX(TB_set_lookup[],MATCH(TB_tracker[[#This Row],[Question Set Number]],TB_set_lookup[Question Set Number],0), 4)</f>
        <v>NA</v>
      </c>
      <c r="L79" t="s">
        <v>78</v>
      </c>
      <c r="M79" t="s">
        <v>79</v>
      </c>
      <c r="N79" t="s">
        <v>197</v>
      </c>
      <c r="O79" t="s">
        <v>200</v>
      </c>
      <c r="P79" t="s">
        <v>211</v>
      </c>
      <c r="Q79" s="1" t="s">
        <v>108</v>
      </c>
      <c r="R79" t="s">
        <v>348</v>
      </c>
      <c r="S79" t="s">
        <v>429</v>
      </c>
      <c r="T79" s="1" t="s">
        <v>430</v>
      </c>
    </row>
    <row r="80" spans="6:20" ht="105" x14ac:dyDescent="0.25">
      <c r="F80" s="9">
        <v>79</v>
      </c>
      <c r="G80" t="str">
        <f>INDEX(TB_set_lookup[],MATCH(TB_tracker[[#This Row],[Question Set Number]],TB_set_lookup[Question Set Number],0), 2)</f>
        <v>STAB Consultant Team Technical Questions 1.0</v>
      </c>
      <c r="H80" t="str">
        <f>INDEX(TB_set_lookup[],MATCH(TB_tracker[[#This Row],[Question Set Number]],TB_set_lookup[Question Set Number],0), 3)</f>
        <v>2025.07.22</v>
      </c>
      <c r="I80">
        <v>1</v>
      </c>
      <c r="J80" t="s">
        <v>143</v>
      </c>
      <c r="K80" t="str">
        <f>INDEX(TB_set_lookup[],MATCH(TB_tracker[[#This Row],[Question Set Number]],TB_set_lookup[Question Set Number],0), 4)</f>
        <v>NA</v>
      </c>
      <c r="L80" t="s">
        <v>78</v>
      </c>
      <c r="M80" t="s">
        <v>79</v>
      </c>
      <c r="N80" t="s">
        <v>197</v>
      </c>
      <c r="O80" t="s">
        <v>200</v>
      </c>
      <c r="P80" t="s">
        <v>211</v>
      </c>
      <c r="Q80" s="1" t="s">
        <v>109</v>
      </c>
      <c r="R80" s="1" t="s">
        <v>346</v>
      </c>
      <c r="S80" t="s">
        <v>300</v>
      </c>
      <c r="T80" s="1" t="s">
        <v>431</v>
      </c>
    </row>
    <row r="81" spans="6:20" ht="30" x14ac:dyDescent="0.25">
      <c r="F81" s="10">
        <v>80</v>
      </c>
      <c r="G81" t="str">
        <f>INDEX(TB_set_lookup[],MATCH(TB_tracker[[#This Row],[Question Set Number]],TB_set_lookup[Question Set Number],0), 2)</f>
        <v>STAB Consultant Team Technical Questions 1.0</v>
      </c>
      <c r="H81" t="str">
        <f>INDEX(TB_set_lookup[],MATCH(TB_tracker[[#This Row],[Question Set Number]],TB_set_lookup[Question Set Number],0), 3)</f>
        <v>2025.07.22</v>
      </c>
      <c r="I81">
        <v>1</v>
      </c>
      <c r="J81" t="s">
        <v>144</v>
      </c>
      <c r="K81" t="str">
        <f>INDEX(TB_set_lookup[],MATCH(TB_tracker[[#This Row],[Question Set Number]],TB_set_lookup[Question Set Number],0), 4)</f>
        <v>NA</v>
      </c>
      <c r="L81" t="s">
        <v>78</v>
      </c>
      <c r="M81" t="s">
        <v>80</v>
      </c>
      <c r="N81" t="s">
        <v>196</v>
      </c>
      <c r="O81" t="s">
        <v>200</v>
      </c>
      <c r="P81" t="s">
        <v>211</v>
      </c>
      <c r="Q81" s="1" t="s">
        <v>110</v>
      </c>
      <c r="R81" s="1" t="s">
        <v>346</v>
      </c>
      <c r="S81" t="s">
        <v>302</v>
      </c>
      <c r="T81" s="1" t="s">
        <v>191</v>
      </c>
    </row>
    <row r="82" spans="6:20" ht="30" x14ac:dyDescent="0.25">
      <c r="F82" s="9">
        <v>81</v>
      </c>
      <c r="G82" t="str">
        <f>INDEX(TB_set_lookup[],MATCH(TB_tracker[[#This Row],[Question Set Number]],TB_set_lookup[Question Set Number],0), 2)</f>
        <v>STAB Consultant Team Technical Questions 1.0</v>
      </c>
      <c r="H82" t="str">
        <f>INDEX(TB_set_lookup[],MATCH(TB_tracker[[#This Row],[Question Set Number]],TB_set_lookup[Question Set Number],0), 3)</f>
        <v>2025.07.22</v>
      </c>
      <c r="I82">
        <v>1</v>
      </c>
      <c r="J82" t="s">
        <v>145</v>
      </c>
      <c r="K82" t="str">
        <f>INDEX(TB_set_lookup[],MATCH(TB_tracker[[#This Row],[Question Set Number]],TB_set_lookup[Question Set Number],0), 4)</f>
        <v>NA</v>
      </c>
      <c r="L82" t="s">
        <v>78</v>
      </c>
      <c r="M82" t="s">
        <v>80</v>
      </c>
      <c r="N82" t="s">
        <v>196</v>
      </c>
      <c r="O82" t="s">
        <v>200</v>
      </c>
      <c r="P82" t="s">
        <v>211</v>
      </c>
      <c r="Q82" s="1" t="s">
        <v>111</v>
      </c>
      <c r="R82" s="1" t="s">
        <v>346</v>
      </c>
      <c r="S82" t="s">
        <v>301</v>
      </c>
      <c r="T82" s="1" t="s">
        <v>191</v>
      </c>
    </row>
    <row r="83" spans="6:20" ht="30" x14ac:dyDescent="0.25">
      <c r="F83" s="10">
        <v>82</v>
      </c>
      <c r="G83" t="str">
        <f>INDEX(TB_set_lookup[],MATCH(TB_tracker[[#This Row],[Question Set Number]],TB_set_lookup[Question Set Number],0), 2)</f>
        <v>STAB Consultant Team Technical Questions 1.0</v>
      </c>
      <c r="H83" t="str">
        <f>INDEX(TB_set_lookup[],MATCH(TB_tracker[[#This Row],[Question Set Number]],TB_set_lookup[Question Set Number],0), 3)</f>
        <v>2025.07.22</v>
      </c>
      <c r="I83">
        <v>1</v>
      </c>
      <c r="J83" t="s">
        <v>146</v>
      </c>
      <c r="K83" t="str">
        <f>INDEX(TB_set_lookup[],MATCH(TB_tracker[[#This Row],[Question Set Number]],TB_set_lookup[Question Set Number],0), 4)</f>
        <v>NA</v>
      </c>
      <c r="L83" t="s">
        <v>78</v>
      </c>
      <c r="M83" t="s">
        <v>86</v>
      </c>
      <c r="N83" t="s">
        <v>195</v>
      </c>
      <c r="O83" t="s">
        <v>200</v>
      </c>
      <c r="P83" t="s">
        <v>211</v>
      </c>
      <c r="Q83" s="1" t="s">
        <v>112</v>
      </c>
      <c r="R83" s="1" t="s">
        <v>346</v>
      </c>
      <c r="S83" t="s">
        <v>432</v>
      </c>
      <c r="T83" s="1" t="s">
        <v>191</v>
      </c>
    </row>
    <row r="84" spans="6:20" ht="30" x14ac:dyDescent="0.25">
      <c r="F84" s="9">
        <v>83</v>
      </c>
      <c r="G84" t="str">
        <f>INDEX(TB_set_lookup[],MATCH(TB_tracker[[#This Row],[Question Set Number]],TB_set_lookup[Question Set Number],0), 2)</f>
        <v>STAB Consultant Team Technical Questions 1.0</v>
      </c>
      <c r="H84" t="str">
        <f>INDEX(TB_set_lookup[],MATCH(TB_tracker[[#This Row],[Question Set Number]],TB_set_lookup[Question Set Number],0), 3)</f>
        <v>2025.07.22</v>
      </c>
      <c r="I84">
        <v>1</v>
      </c>
      <c r="J84" t="s">
        <v>147</v>
      </c>
      <c r="K84" t="str">
        <f>INDEX(TB_set_lookup[],MATCH(TB_tracker[[#This Row],[Question Set Number]],TB_set_lookup[Question Set Number],0), 4)</f>
        <v>NA</v>
      </c>
      <c r="L84" t="s">
        <v>78</v>
      </c>
      <c r="M84" t="s">
        <v>86</v>
      </c>
      <c r="N84" t="s">
        <v>195</v>
      </c>
      <c r="O84" t="s">
        <v>200</v>
      </c>
      <c r="P84" t="s">
        <v>211</v>
      </c>
      <c r="Q84" s="1" t="s">
        <v>113</v>
      </c>
      <c r="R84" s="1" t="s">
        <v>346</v>
      </c>
      <c r="S84" t="s">
        <v>303</v>
      </c>
      <c r="T84" s="1" t="s">
        <v>191</v>
      </c>
    </row>
    <row r="85" spans="6:20" ht="45" x14ac:dyDescent="0.25">
      <c r="F85" s="10">
        <v>84</v>
      </c>
      <c r="G85" t="str">
        <f>INDEX(TB_set_lookup[],MATCH(TB_tracker[[#This Row],[Question Set Number]],TB_set_lookup[Question Set Number],0), 2)</f>
        <v>STAB Consultant Team Technical Questions 1.0</v>
      </c>
      <c r="H85" t="str">
        <f>INDEX(TB_set_lookup[],MATCH(TB_tracker[[#This Row],[Question Set Number]],TB_set_lookup[Question Set Number],0), 3)</f>
        <v>2025.07.22</v>
      </c>
      <c r="I85">
        <v>1</v>
      </c>
      <c r="J85" t="s">
        <v>148</v>
      </c>
      <c r="K85" t="str">
        <f>INDEX(TB_set_lookup[],MATCH(TB_tracker[[#This Row],[Question Set Number]],TB_set_lookup[Question Set Number],0), 4)</f>
        <v>NA</v>
      </c>
      <c r="L85" t="s">
        <v>78</v>
      </c>
      <c r="M85" t="s">
        <v>81</v>
      </c>
      <c r="N85" t="s">
        <v>2</v>
      </c>
      <c r="O85" t="s">
        <v>200</v>
      </c>
      <c r="P85" t="s">
        <v>230</v>
      </c>
      <c r="Q85" s="1" t="s">
        <v>87</v>
      </c>
      <c r="R85" t="s">
        <v>348</v>
      </c>
      <c r="S85" t="s">
        <v>304</v>
      </c>
      <c r="T85" s="1" t="s">
        <v>433</v>
      </c>
    </row>
    <row r="86" spans="6:20" ht="30" x14ac:dyDescent="0.25">
      <c r="F86" s="9">
        <v>85</v>
      </c>
      <c r="G86" t="str">
        <f>INDEX(TB_set_lookup[],MATCH(TB_tracker[[#This Row],[Question Set Number]],TB_set_lookup[Question Set Number],0), 2)</f>
        <v>STAB Consultant Team Technical Questions 1.0</v>
      </c>
      <c r="H86" t="str">
        <f>INDEX(TB_set_lookup[],MATCH(TB_tracker[[#This Row],[Question Set Number]],TB_set_lookup[Question Set Number],0), 3)</f>
        <v>2025.07.22</v>
      </c>
      <c r="I86">
        <v>1</v>
      </c>
      <c r="J86">
        <v>59</v>
      </c>
      <c r="K86" t="str">
        <f>INDEX(TB_set_lookup[],MATCH(TB_tracker[[#This Row],[Question Set Number]],TB_set_lookup[Question Set Number],0), 4)</f>
        <v>NA</v>
      </c>
      <c r="L86" t="s">
        <v>78</v>
      </c>
      <c r="M86" t="s">
        <v>81</v>
      </c>
      <c r="N86" t="s">
        <v>2</v>
      </c>
      <c r="O86" t="s">
        <v>200</v>
      </c>
      <c r="P86" t="s">
        <v>230</v>
      </c>
      <c r="Q86" s="1" t="s">
        <v>82</v>
      </c>
      <c r="R86" s="1" t="s">
        <v>347</v>
      </c>
      <c r="S86" t="s">
        <v>306</v>
      </c>
      <c r="T86" s="1" t="s">
        <v>305</v>
      </c>
    </row>
    <row r="87" spans="6:20" ht="45" x14ac:dyDescent="0.25">
      <c r="F87" s="10">
        <v>86</v>
      </c>
      <c r="G87" t="str">
        <f>INDEX(TB_set_lookup[],MATCH(TB_tracker[[#This Row],[Question Set Number]],TB_set_lookup[Question Set Number],0), 2)</f>
        <v>STAB Consultant Team Technical Questions 1.0</v>
      </c>
      <c r="H87" t="str">
        <f>INDEX(TB_set_lookup[],MATCH(TB_tracker[[#This Row],[Question Set Number]],TB_set_lookup[Question Set Number],0), 3)</f>
        <v>2025.07.22</v>
      </c>
      <c r="I87">
        <v>1</v>
      </c>
      <c r="J87" t="s">
        <v>149</v>
      </c>
      <c r="K87" t="str">
        <f>INDEX(TB_set_lookup[],MATCH(TB_tracker[[#This Row],[Question Set Number]],TB_set_lookup[Question Set Number],0), 4)</f>
        <v>NA</v>
      </c>
      <c r="L87" t="s">
        <v>78</v>
      </c>
      <c r="M87" t="s">
        <v>81</v>
      </c>
      <c r="N87" t="s">
        <v>2</v>
      </c>
      <c r="O87" t="s">
        <v>200</v>
      </c>
      <c r="P87" t="s">
        <v>230</v>
      </c>
      <c r="Q87" s="1" t="s">
        <v>83</v>
      </c>
      <c r="R87" s="1" t="s">
        <v>346</v>
      </c>
      <c r="S87" t="s">
        <v>434</v>
      </c>
      <c r="T87" s="1" t="s">
        <v>191</v>
      </c>
    </row>
    <row r="88" spans="6:20" ht="45" x14ac:dyDescent="0.25">
      <c r="F88" s="9">
        <v>87</v>
      </c>
      <c r="G88" t="str">
        <f>INDEX(TB_set_lookup[],MATCH(TB_tracker[[#This Row],[Question Set Number]],TB_set_lookup[Question Set Number],0), 2)</f>
        <v>STAB Consultant Team Technical Questions 1.0</v>
      </c>
      <c r="H88" t="str">
        <f>INDEX(TB_set_lookup[],MATCH(TB_tracker[[#This Row],[Question Set Number]],TB_set_lookup[Question Set Number],0), 3)</f>
        <v>2025.07.22</v>
      </c>
      <c r="I88">
        <v>1</v>
      </c>
      <c r="J88" t="s">
        <v>150</v>
      </c>
      <c r="K88" t="str">
        <f>INDEX(TB_set_lookup[],MATCH(TB_tracker[[#This Row],[Question Set Number]],TB_set_lookup[Question Set Number],0), 4)</f>
        <v>NA</v>
      </c>
      <c r="L88" t="s">
        <v>78</v>
      </c>
      <c r="M88" t="s">
        <v>81</v>
      </c>
      <c r="N88" t="s">
        <v>2</v>
      </c>
      <c r="O88" t="s">
        <v>200</v>
      </c>
      <c r="P88" t="s">
        <v>230</v>
      </c>
      <c r="Q88" s="1" t="s">
        <v>84</v>
      </c>
      <c r="R88" s="1" t="s">
        <v>346</v>
      </c>
      <c r="S88" t="s">
        <v>434</v>
      </c>
      <c r="T88" s="1" t="s">
        <v>191</v>
      </c>
    </row>
    <row r="89" spans="6:20" ht="30" x14ac:dyDescent="0.25">
      <c r="F89" s="10">
        <v>88</v>
      </c>
      <c r="G89" t="str">
        <f>INDEX(TB_set_lookup[],MATCH(TB_tracker[[#This Row],[Question Set Number]],TB_set_lookup[Question Set Number],0), 2)</f>
        <v>STAB Consultant Team Technical Questions 1.0</v>
      </c>
      <c r="H89" t="str">
        <f>INDEX(TB_set_lookup[],MATCH(TB_tracker[[#This Row],[Question Set Number]],TB_set_lookup[Question Set Number],0), 3)</f>
        <v>2025.07.22</v>
      </c>
      <c r="I89">
        <v>1</v>
      </c>
      <c r="J89" t="s">
        <v>151</v>
      </c>
      <c r="K89" t="str">
        <f>INDEX(TB_set_lookup[],MATCH(TB_tracker[[#This Row],[Question Set Number]],TB_set_lookup[Question Set Number],0), 4)</f>
        <v>NA</v>
      </c>
      <c r="L89" t="s">
        <v>78</v>
      </c>
      <c r="M89" t="s">
        <v>81</v>
      </c>
      <c r="N89" t="s">
        <v>2</v>
      </c>
      <c r="O89" t="s">
        <v>200</v>
      </c>
      <c r="P89" t="s">
        <v>230</v>
      </c>
      <c r="Q89" s="1" t="s">
        <v>85</v>
      </c>
      <c r="R89" s="1" t="s">
        <v>346</v>
      </c>
      <c r="S89" t="s">
        <v>434</v>
      </c>
      <c r="T89" s="1" t="s">
        <v>191</v>
      </c>
    </row>
    <row r="90" spans="6:20" ht="60" x14ac:dyDescent="0.25">
      <c r="F90" s="9">
        <v>89</v>
      </c>
      <c r="G90" t="str">
        <f>INDEX(TB_set_lookup[],MATCH(TB_tracker[[#This Row],[Question Set Number]],TB_set_lookup[Question Set Number],0), 2)</f>
        <v>STAB Consultant Team PLEXOS Technical Questions 1.0, 2025.07.25</v>
      </c>
      <c r="H90" t="str">
        <f>INDEX(TB_set_lookup[],MATCH(TB_tracker[[#This Row],[Question Set Number]],TB_set_lookup[Question Set Number],0), 3)</f>
        <v>2025.07.25</v>
      </c>
      <c r="I90">
        <v>2</v>
      </c>
      <c r="J90" t="s">
        <v>152</v>
      </c>
      <c r="K90" t="str">
        <f>INDEX(TB_set_lookup[],MATCH(TB_tracker[[#This Row],[Question Set Number]],TB_set_lookup[Question Set Number],0), 4)</f>
        <v>NA</v>
      </c>
      <c r="L90" t="s">
        <v>158</v>
      </c>
      <c r="M90" t="s">
        <v>159</v>
      </c>
      <c r="N90" t="s">
        <v>156</v>
      </c>
      <c r="O90" t="s">
        <v>202</v>
      </c>
      <c r="Q90" s="1" t="s">
        <v>160</v>
      </c>
      <c r="R90" t="s">
        <v>348</v>
      </c>
      <c r="S90" t="s">
        <v>342</v>
      </c>
      <c r="T90" s="1" t="s">
        <v>435</v>
      </c>
    </row>
    <row r="91" spans="6:20" ht="60" x14ac:dyDescent="0.25">
      <c r="F91" s="10">
        <v>90</v>
      </c>
      <c r="G91" t="str">
        <f>INDEX(TB_set_lookup[],MATCH(TB_tracker[[#This Row],[Question Set Number]],TB_set_lookup[Question Set Number],0), 2)</f>
        <v>STAB Consultant Team PLEXOS Technical Questions 1.0, 2025.07.25</v>
      </c>
      <c r="H91" t="str">
        <f>INDEX(TB_set_lookup[],MATCH(TB_tracker[[#This Row],[Question Set Number]],TB_set_lookup[Question Set Number],0), 3)</f>
        <v>2025.07.25</v>
      </c>
      <c r="I91">
        <v>2</v>
      </c>
      <c r="J91">
        <v>1</v>
      </c>
      <c r="K91" t="str">
        <f>INDEX(TB_set_lookup[],MATCH(TB_tracker[[#This Row],[Question Set Number]],TB_set_lookup[Question Set Number],0), 4)</f>
        <v>NA</v>
      </c>
      <c r="L91" t="s">
        <v>158</v>
      </c>
      <c r="M91" t="s">
        <v>159</v>
      </c>
      <c r="N91" t="s">
        <v>156</v>
      </c>
      <c r="O91" t="s">
        <v>200</v>
      </c>
      <c r="P91" t="s">
        <v>231</v>
      </c>
      <c r="Q91" s="15" t="s">
        <v>161</v>
      </c>
      <c r="R91" t="s">
        <v>346</v>
      </c>
      <c r="S91" t="s">
        <v>437</v>
      </c>
      <c r="T91" t="s">
        <v>436</v>
      </c>
    </row>
    <row r="92" spans="6:20" x14ac:dyDescent="0.25">
      <c r="F92" s="9">
        <v>91</v>
      </c>
      <c r="G92" t="str">
        <f>INDEX(TB_set_lookup[],MATCH(TB_tracker[[#This Row],[Question Set Number]],TB_set_lookup[Question Set Number],0), 2)</f>
        <v>STAB Consultant Team PLEXOS Technical Questions 1.0, 2025.07.25</v>
      </c>
      <c r="H92" t="str">
        <f>INDEX(TB_set_lookup[],MATCH(TB_tracker[[#This Row],[Question Set Number]],TB_set_lookup[Question Set Number],0), 3)</f>
        <v>2025.07.25</v>
      </c>
      <c r="I92">
        <v>2</v>
      </c>
      <c r="J92">
        <v>2</v>
      </c>
      <c r="K92" t="str">
        <f>INDEX(TB_set_lookup[],MATCH(TB_tracker[[#This Row],[Question Set Number]],TB_set_lookup[Question Set Number],0), 4)</f>
        <v>NA</v>
      </c>
      <c r="L92" t="s">
        <v>158</v>
      </c>
      <c r="M92" t="s">
        <v>159</v>
      </c>
      <c r="N92" t="s">
        <v>156</v>
      </c>
      <c r="O92" t="s">
        <v>200</v>
      </c>
      <c r="P92" t="s">
        <v>232</v>
      </c>
      <c r="Q92" t="s">
        <v>162</v>
      </c>
      <c r="R92" t="s">
        <v>348</v>
      </c>
      <c r="S92" t="s">
        <v>308</v>
      </c>
      <c r="T92" s="1" t="s">
        <v>307</v>
      </c>
    </row>
    <row r="93" spans="6:20" ht="30" x14ac:dyDescent="0.25">
      <c r="F93" s="10">
        <v>92</v>
      </c>
      <c r="G93" t="str">
        <f>INDEX(TB_set_lookup[],MATCH(TB_tracker[[#This Row],[Question Set Number]],TB_set_lookup[Question Set Number],0), 2)</f>
        <v>STAB Consultant Team PLEXOS Technical Questions 1.0, 2025.07.25</v>
      </c>
      <c r="H93" t="str">
        <f>INDEX(TB_set_lookup[],MATCH(TB_tracker[[#This Row],[Question Set Number]],TB_set_lookup[Question Set Number],0), 3)</f>
        <v>2025.07.25</v>
      </c>
      <c r="I93">
        <v>2</v>
      </c>
      <c r="J93">
        <v>3</v>
      </c>
      <c r="K93" t="str">
        <f>INDEX(TB_set_lookup[],MATCH(TB_tracker[[#This Row],[Question Set Number]],TB_set_lookup[Question Set Number],0), 4)</f>
        <v>NA</v>
      </c>
      <c r="L93" t="s">
        <v>158</v>
      </c>
      <c r="M93" t="s">
        <v>159</v>
      </c>
      <c r="N93" t="s">
        <v>156</v>
      </c>
      <c r="O93" t="s">
        <v>200</v>
      </c>
      <c r="P93" t="s">
        <v>233</v>
      </c>
      <c r="Q93" s="16" t="s">
        <v>163</v>
      </c>
      <c r="R93" t="s">
        <v>346</v>
      </c>
      <c r="S93" t="s">
        <v>438</v>
      </c>
      <c r="T93" s="1" t="s">
        <v>191</v>
      </c>
    </row>
    <row r="94" spans="6:20" ht="30" x14ac:dyDescent="0.25">
      <c r="F94" s="9">
        <v>93</v>
      </c>
      <c r="G94" t="str">
        <f>INDEX(TB_set_lookup[],MATCH(TB_tracker[[#This Row],[Question Set Number]],TB_set_lookup[Question Set Number],0), 2)</f>
        <v>STAB Consultant Team PLEXOS Technical Questions 1.0, 2025.07.25</v>
      </c>
      <c r="H94" t="str">
        <f>INDEX(TB_set_lookup[],MATCH(TB_tracker[[#This Row],[Question Set Number]],TB_set_lookup[Question Set Number],0), 3)</f>
        <v>2025.07.25</v>
      </c>
      <c r="I94">
        <v>2</v>
      </c>
      <c r="J94">
        <v>4</v>
      </c>
      <c r="K94" t="str">
        <f>INDEX(TB_set_lookup[],MATCH(TB_tracker[[#This Row],[Question Set Number]],TB_set_lookup[Question Set Number],0), 4)</f>
        <v>NA</v>
      </c>
      <c r="L94" t="s">
        <v>158</v>
      </c>
      <c r="M94" t="s">
        <v>159</v>
      </c>
      <c r="N94" t="s">
        <v>156</v>
      </c>
      <c r="O94" t="s">
        <v>200</v>
      </c>
      <c r="P94" t="s">
        <v>234</v>
      </c>
      <c r="Q94" s="16" t="s">
        <v>164</v>
      </c>
      <c r="R94" t="s">
        <v>348</v>
      </c>
      <c r="S94" t="s">
        <v>309</v>
      </c>
      <c r="T94" s="1" t="s">
        <v>310</v>
      </c>
    </row>
    <row r="95" spans="6:20" ht="21.6" customHeight="1" x14ac:dyDescent="0.25">
      <c r="F95" s="10">
        <v>94</v>
      </c>
      <c r="G95" t="str">
        <f>INDEX(TB_set_lookup[],MATCH(TB_tracker[[#This Row],[Question Set Number]],TB_set_lookup[Question Set Number],0), 2)</f>
        <v>STAB Consultant Team PLEXOS Technical Questions 1.0, 2025.07.25</v>
      </c>
      <c r="H95" t="str">
        <f>INDEX(TB_set_lookup[],MATCH(TB_tracker[[#This Row],[Question Set Number]],TB_set_lookup[Question Set Number],0), 3)</f>
        <v>2025.07.25</v>
      </c>
      <c r="I95">
        <v>2</v>
      </c>
      <c r="J95">
        <v>5</v>
      </c>
      <c r="K95" t="str">
        <f>INDEX(TB_set_lookup[],MATCH(TB_tracker[[#This Row],[Question Set Number]],TB_set_lookup[Question Set Number],0), 4)</f>
        <v>NA</v>
      </c>
      <c r="L95" t="s">
        <v>158</v>
      </c>
      <c r="M95" t="s">
        <v>159</v>
      </c>
      <c r="N95" t="s">
        <v>156</v>
      </c>
      <c r="O95" t="s">
        <v>200</v>
      </c>
      <c r="P95" t="s">
        <v>235</v>
      </c>
      <c r="Q95" s="1" t="s">
        <v>165</v>
      </c>
      <c r="R95" s="1" t="s">
        <v>346</v>
      </c>
      <c r="S95" t="s">
        <v>440</v>
      </c>
      <c r="T95" s="1" t="s">
        <v>191</v>
      </c>
    </row>
    <row r="96" spans="6:20" ht="90" x14ac:dyDescent="0.25">
      <c r="F96" s="9">
        <v>95</v>
      </c>
      <c r="G96" t="str">
        <f>INDEX(TB_set_lookup[],MATCH(TB_tracker[[#This Row],[Question Set Number]],TB_set_lookup[Question Set Number],0), 2)</f>
        <v>STAB Consultant Team PLEXOS Technical Questions 1.0, 2025.07.25</v>
      </c>
      <c r="H96" t="str">
        <f>INDEX(TB_set_lookup[],MATCH(TB_tracker[[#This Row],[Question Set Number]],TB_set_lookup[Question Set Number],0), 3)</f>
        <v>2025.07.25</v>
      </c>
      <c r="I96">
        <v>2</v>
      </c>
      <c r="J96">
        <v>6</v>
      </c>
      <c r="K96" t="str">
        <f>INDEX(TB_set_lookup[],MATCH(TB_tracker[[#This Row],[Question Set Number]],TB_set_lookup[Question Set Number],0), 4)</f>
        <v>NA</v>
      </c>
      <c r="L96" t="s">
        <v>158</v>
      </c>
      <c r="M96" t="s">
        <v>166</v>
      </c>
      <c r="N96" t="s">
        <v>156</v>
      </c>
      <c r="O96" t="s">
        <v>200</v>
      </c>
      <c r="P96" t="s">
        <v>236</v>
      </c>
      <c r="Q96" s="1" t="s">
        <v>167</v>
      </c>
      <c r="R96" s="1" t="s">
        <v>346</v>
      </c>
      <c r="S96" t="s">
        <v>439</v>
      </c>
      <c r="T96" s="1" t="s">
        <v>311</v>
      </c>
    </row>
    <row r="97" spans="6:20" ht="45" x14ac:dyDescent="0.25">
      <c r="F97" s="10">
        <v>96</v>
      </c>
      <c r="G97" t="str">
        <f>INDEX(TB_set_lookup[],MATCH(TB_tracker[[#This Row],[Question Set Number]],TB_set_lookup[Question Set Number],0), 2)</f>
        <v>STAB Consultant Team PLEXOS Technical Questions 1.0, 2025.07.25</v>
      </c>
      <c r="H97" t="str">
        <f>INDEX(TB_set_lookup[],MATCH(TB_tracker[[#This Row],[Question Set Number]],TB_set_lookup[Question Set Number],0), 3)</f>
        <v>2025.07.25</v>
      </c>
      <c r="I97">
        <v>2</v>
      </c>
      <c r="J97">
        <v>7</v>
      </c>
      <c r="K97" t="str">
        <f>INDEX(TB_set_lookup[],MATCH(TB_tracker[[#This Row],[Question Set Number]],TB_set_lookup[Question Set Number],0), 4)</f>
        <v>NA</v>
      </c>
      <c r="L97" t="s">
        <v>158</v>
      </c>
      <c r="M97" t="s">
        <v>166</v>
      </c>
      <c r="N97" t="s">
        <v>156</v>
      </c>
      <c r="O97" t="s">
        <v>53</v>
      </c>
      <c r="P97" t="s">
        <v>53</v>
      </c>
      <c r="Q97" s="1" t="s">
        <v>168</v>
      </c>
      <c r="R97" s="1" t="s">
        <v>346</v>
      </c>
      <c r="S97" t="s">
        <v>441</v>
      </c>
      <c r="T97" s="1" t="s">
        <v>191</v>
      </c>
    </row>
    <row r="98" spans="6:20" ht="75" x14ac:dyDescent="0.25">
      <c r="F98" s="9">
        <v>97</v>
      </c>
      <c r="G98" t="str">
        <f>INDEX(TB_set_lookup[],MATCH(TB_tracker[[#This Row],[Question Set Number]],TB_set_lookup[Question Set Number],0), 2)</f>
        <v>STAB Consultant Team PLEXOS Technical Questions 1.0, 2025.07.25</v>
      </c>
      <c r="H98" t="str">
        <f>INDEX(TB_set_lookup[],MATCH(TB_tracker[[#This Row],[Question Set Number]],TB_set_lookup[Question Set Number],0), 3)</f>
        <v>2025.07.25</v>
      </c>
      <c r="I98">
        <v>2</v>
      </c>
      <c r="J98">
        <v>8</v>
      </c>
      <c r="K98" t="str">
        <f>INDEX(TB_set_lookup[],MATCH(TB_tracker[[#This Row],[Question Set Number]],TB_set_lookup[Question Set Number],0), 4)</f>
        <v>NA</v>
      </c>
      <c r="L98" t="s">
        <v>158</v>
      </c>
      <c r="M98" t="s">
        <v>166</v>
      </c>
      <c r="N98" t="s">
        <v>156</v>
      </c>
      <c r="O98" t="s">
        <v>200</v>
      </c>
      <c r="P98" t="s">
        <v>237</v>
      </c>
      <c r="Q98" s="1" t="s">
        <v>169</v>
      </c>
      <c r="R98" s="1" t="s">
        <v>346</v>
      </c>
      <c r="S98" t="s">
        <v>442</v>
      </c>
      <c r="T98" s="1" t="s">
        <v>191</v>
      </c>
    </row>
    <row r="99" spans="6:20" ht="75" x14ac:dyDescent="0.25">
      <c r="F99" s="10">
        <v>98</v>
      </c>
      <c r="G99" t="str">
        <f>INDEX(TB_set_lookup[],MATCH(TB_tracker[[#This Row],[Question Set Number]],TB_set_lookup[Question Set Number],0), 2)</f>
        <v>STAB Consultant Team PLEXOS Technical Questions 1.0, 2025.07.25</v>
      </c>
      <c r="H99" t="str">
        <f>INDEX(TB_set_lookup[],MATCH(TB_tracker[[#This Row],[Question Set Number]],TB_set_lookup[Question Set Number],0), 3)</f>
        <v>2025.07.25</v>
      </c>
      <c r="I99">
        <v>2</v>
      </c>
      <c r="J99">
        <v>9</v>
      </c>
      <c r="K99" t="str">
        <f>INDEX(TB_set_lookup[],MATCH(TB_tracker[[#This Row],[Question Set Number]],TB_set_lookup[Question Set Number],0), 4)</f>
        <v>NA</v>
      </c>
      <c r="L99" t="s">
        <v>158</v>
      </c>
      <c r="M99" t="s">
        <v>166</v>
      </c>
      <c r="N99" t="s">
        <v>156</v>
      </c>
      <c r="O99" t="s">
        <v>200</v>
      </c>
      <c r="P99" t="s">
        <v>238</v>
      </c>
      <c r="Q99" s="1" t="s">
        <v>170</v>
      </c>
      <c r="R99" t="s">
        <v>348</v>
      </c>
      <c r="S99" t="s">
        <v>314</v>
      </c>
      <c r="T99" s="1" t="s">
        <v>307</v>
      </c>
    </row>
    <row r="100" spans="6:20" ht="60" x14ac:dyDescent="0.25">
      <c r="F100" s="9">
        <v>99</v>
      </c>
      <c r="G100" t="str">
        <f>INDEX(TB_set_lookup[],MATCH(TB_tracker[[#This Row],[Question Set Number]],TB_set_lookup[Question Set Number],0), 2)</f>
        <v>STAB Consultant Team PLEXOS Technical Questions 1.0, 2025.07.25</v>
      </c>
      <c r="H100" t="str">
        <f>INDEX(TB_set_lookup[],MATCH(TB_tracker[[#This Row],[Question Set Number]],TB_set_lookup[Question Set Number],0), 3)</f>
        <v>2025.07.25</v>
      </c>
      <c r="I100">
        <v>2</v>
      </c>
      <c r="J100">
        <v>10</v>
      </c>
      <c r="K100" t="str">
        <f>INDEX(TB_set_lookup[],MATCH(TB_tracker[[#This Row],[Question Set Number]],TB_set_lookup[Question Set Number],0), 4)</f>
        <v>NA</v>
      </c>
      <c r="L100" t="s">
        <v>158</v>
      </c>
      <c r="M100" t="s">
        <v>166</v>
      </c>
      <c r="N100" t="s">
        <v>156</v>
      </c>
      <c r="O100" t="s">
        <v>200</v>
      </c>
      <c r="P100" t="s">
        <v>238</v>
      </c>
      <c r="Q100" s="1" t="s">
        <v>171</v>
      </c>
      <c r="R100" t="s">
        <v>348</v>
      </c>
      <c r="S100" t="s">
        <v>443</v>
      </c>
      <c r="T100" s="1" t="s">
        <v>315</v>
      </c>
    </row>
    <row r="101" spans="6:20" ht="30" x14ac:dyDescent="0.25">
      <c r="F101" s="10">
        <v>100</v>
      </c>
      <c r="G101" t="str">
        <f>INDEX(TB_set_lookup[],MATCH(TB_tracker[[#This Row],[Question Set Number]],TB_set_lookup[Question Set Number],0), 2)</f>
        <v>STAB Consultant Team PLEXOS Technical Questions 1.0, 2025.07.25</v>
      </c>
      <c r="H101" t="str">
        <f>INDEX(TB_set_lookup[],MATCH(TB_tracker[[#This Row],[Question Set Number]],TB_set_lookup[Question Set Number],0), 3)</f>
        <v>2025.07.25</v>
      </c>
      <c r="I101">
        <v>2</v>
      </c>
      <c r="J101">
        <v>11</v>
      </c>
      <c r="K101" t="str">
        <f>INDEX(TB_set_lookup[],MATCH(TB_tracker[[#This Row],[Question Set Number]],TB_set_lookup[Question Set Number],0), 4)</f>
        <v>NA</v>
      </c>
      <c r="L101" t="s">
        <v>158</v>
      </c>
      <c r="M101" t="s">
        <v>166</v>
      </c>
      <c r="N101" t="s">
        <v>156</v>
      </c>
      <c r="O101" t="s">
        <v>199</v>
      </c>
      <c r="P101" t="s">
        <v>239</v>
      </c>
      <c r="Q101" s="1" t="s">
        <v>172</v>
      </c>
      <c r="R101" s="1" t="s">
        <v>347</v>
      </c>
      <c r="S101" t="s">
        <v>316</v>
      </c>
      <c r="T101" s="1" t="s">
        <v>315</v>
      </c>
    </row>
    <row r="102" spans="6:20" ht="45" x14ac:dyDescent="0.25">
      <c r="F102" s="9">
        <v>101</v>
      </c>
      <c r="G102" t="str">
        <f>INDEX(TB_set_lookup[],MATCH(TB_tracker[[#This Row],[Question Set Number]],TB_set_lookup[Question Set Number],0), 2)</f>
        <v>STAB Consultant Team PLEXOS Technical Questions 1.0, 2025.07.25</v>
      </c>
      <c r="H102" t="str">
        <f>INDEX(TB_set_lookup[],MATCH(TB_tracker[[#This Row],[Question Set Number]],TB_set_lookup[Question Set Number],0), 3)</f>
        <v>2025.07.25</v>
      </c>
      <c r="I102">
        <v>2</v>
      </c>
      <c r="J102">
        <v>12</v>
      </c>
      <c r="K102" t="str">
        <f>INDEX(TB_set_lookup[],MATCH(TB_tracker[[#This Row],[Question Set Number]],TB_set_lookup[Question Set Number],0), 4)</f>
        <v>NA</v>
      </c>
      <c r="L102" t="s">
        <v>158</v>
      </c>
      <c r="M102" t="s">
        <v>166</v>
      </c>
      <c r="N102" t="s">
        <v>156</v>
      </c>
      <c r="O102" t="s">
        <v>200</v>
      </c>
      <c r="P102" t="s">
        <v>237</v>
      </c>
      <c r="Q102" s="1" t="s">
        <v>173</v>
      </c>
      <c r="R102" s="1" t="s">
        <v>347</v>
      </c>
      <c r="S102" t="s">
        <v>317</v>
      </c>
      <c r="T102" s="1" t="s">
        <v>444</v>
      </c>
    </row>
    <row r="103" spans="6:20" ht="45" x14ac:dyDescent="0.25">
      <c r="F103" s="10">
        <v>102</v>
      </c>
      <c r="G103" t="str">
        <f>INDEX(TB_set_lookup[],MATCH(TB_tracker[[#This Row],[Question Set Number]],TB_set_lookup[Question Set Number],0), 2)</f>
        <v>STAB Consultant Team PLEXOS Technical Questions 1.0, 2025.07.25</v>
      </c>
      <c r="H103" t="str">
        <f>INDEX(TB_set_lookup[],MATCH(TB_tracker[[#This Row],[Question Set Number]],TB_set_lookup[Question Set Number],0), 3)</f>
        <v>2025.07.25</v>
      </c>
      <c r="I103">
        <v>2</v>
      </c>
      <c r="J103">
        <v>13</v>
      </c>
      <c r="K103" t="str">
        <f>INDEX(TB_set_lookup[],MATCH(TB_tracker[[#This Row],[Question Set Number]],TB_set_lookup[Question Set Number],0), 4)</f>
        <v>NA</v>
      </c>
      <c r="L103" t="s">
        <v>158</v>
      </c>
      <c r="M103" t="s">
        <v>157</v>
      </c>
      <c r="N103" t="s">
        <v>156</v>
      </c>
      <c r="O103" t="s">
        <v>200</v>
      </c>
      <c r="P103" t="s">
        <v>238</v>
      </c>
      <c r="Q103" s="1" t="s">
        <v>174</v>
      </c>
      <c r="R103" s="1" t="s">
        <v>347</v>
      </c>
      <c r="S103" t="s">
        <v>318</v>
      </c>
      <c r="T103" s="1" t="s">
        <v>319</v>
      </c>
    </row>
    <row r="104" spans="6:20" ht="60" x14ac:dyDescent="0.25">
      <c r="F104" s="9">
        <v>103</v>
      </c>
      <c r="G104" t="str">
        <f>INDEX(TB_set_lookup[],MATCH(TB_tracker[[#This Row],[Question Set Number]],TB_set_lookup[Question Set Number],0), 2)</f>
        <v>STAB Consultant Team PLEXOS Technical Questions 1.0, 2025.07.25</v>
      </c>
      <c r="H104" t="str">
        <f>INDEX(TB_set_lookup[],MATCH(TB_tracker[[#This Row],[Question Set Number]],TB_set_lookup[Question Set Number],0), 3)</f>
        <v>2025.07.25</v>
      </c>
      <c r="I104">
        <v>2</v>
      </c>
      <c r="J104" t="s">
        <v>175</v>
      </c>
      <c r="K104" t="str">
        <f>INDEX(TB_set_lookup[],MATCH(TB_tracker[[#This Row],[Question Set Number]],TB_set_lookup[Question Set Number],0), 4)</f>
        <v>NA</v>
      </c>
      <c r="M104" t="s">
        <v>157</v>
      </c>
      <c r="N104" t="s">
        <v>156</v>
      </c>
      <c r="O104" t="s">
        <v>200</v>
      </c>
      <c r="P104" t="s">
        <v>238</v>
      </c>
      <c r="Q104" s="1" t="s">
        <v>176</v>
      </c>
      <c r="R104" t="s">
        <v>348</v>
      </c>
      <c r="S104" t="s">
        <v>320</v>
      </c>
      <c r="T104" s="1" t="s">
        <v>321</v>
      </c>
    </row>
    <row r="105" spans="6:20" ht="90" x14ac:dyDescent="0.25">
      <c r="F105" s="10">
        <v>104</v>
      </c>
      <c r="G105" t="str">
        <f>INDEX(TB_set_lookup[],MATCH(TB_tracker[[#This Row],[Question Set Number]],TB_set_lookup[Question Set Number],0), 2)</f>
        <v>STAB Consultant Team PLEXOS Technical Questions 1.0, 2025.07.25</v>
      </c>
      <c r="H105" t="str">
        <f>INDEX(TB_set_lookup[],MATCH(TB_tracker[[#This Row],[Question Set Number]],TB_set_lookup[Question Set Number],0), 3)</f>
        <v>2025.07.25</v>
      </c>
      <c r="I105">
        <v>2</v>
      </c>
      <c r="J105" t="s">
        <v>177</v>
      </c>
      <c r="K105" t="str">
        <f>INDEX(TB_set_lookup[],MATCH(TB_tracker[[#This Row],[Question Set Number]],TB_set_lookup[Question Set Number],0), 4)</f>
        <v>NA</v>
      </c>
      <c r="M105" t="s">
        <v>157</v>
      </c>
      <c r="N105" t="s">
        <v>156</v>
      </c>
      <c r="O105" t="s">
        <v>200</v>
      </c>
      <c r="P105" t="s">
        <v>210</v>
      </c>
      <c r="Q105" s="1" t="s">
        <v>178</v>
      </c>
      <c r="R105" t="s">
        <v>348</v>
      </c>
      <c r="S105" t="s">
        <v>322</v>
      </c>
      <c r="T105" s="1" t="s">
        <v>321</v>
      </c>
    </row>
    <row r="106" spans="6:20" ht="90" x14ac:dyDescent="0.25">
      <c r="F106" s="9">
        <v>105</v>
      </c>
      <c r="G106" t="str">
        <f>INDEX(TB_set_lookup[],MATCH(TB_tracker[[#This Row],[Question Set Number]],TB_set_lookup[Question Set Number],0), 2)</f>
        <v>STAB Consultant Team PLEXOS Technical Questions 1.0, 2025.07.25</v>
      </c>
      <c r="H106" t="str">
        <f>INDEX(TB_set_lookup[],MATCH(TB_tracker[[#This Row],[Question Set Number]],TB_set_lookup[Question Set Number],0), 3)</f>
        <v>2025.07.25</v>
      </c>
      <c r="I106">
        <v>2</v>
      </c>
      <c r="J106" t="s">
        <v>183</v>
      </c>
      <c r="K106" t="str">
        <f>INDEX(TB_set_lookup[],MATCH(TB_tracker[[#This Row],[Question Set Number]],TB_set_lookup[Question Set Number],0), 4)</f>
        <v>NA</v>
      </c>
      <c r="M106" t="s">
        <v>157</v>
      </c>
      <c r="N106" t="s">
        <v>156</v>
      </c>
      <c r="O106" t="s">
        <v>200</v>
      </c>
      <c r="P106" t="s">
        <v>210</v>
      </c>
      <c r="Q106" s="1" t="s">
        <v>179</v>
      </c>
      <c r="R106" t="s">
        <v>348</v>
      </c>
      <c r="S106" t="s">
        <v>323</v>
      </c>
      <c r="T106" s="1" t="s">
        <v>307</v>
      </c>
    </row>
    <row r="107" spans="6:20" ht="75" x14ac:dyDescent="0.25">
      <c r="F107" s="10">
        <v>106</v>
      </c>
      <c r="G107" t="str">
        <f>INDEX(TB_set_lookup[],MATCH(TB_tracker[[#This Row],[Question Set Number]],TB_set_lookup[Question Set Number],0), 2)</f>
        <v>STAB Consultant Team PLEXOS Technical Questions 1.0, 2025.07.25</v>
      </c>
      <c r="H107" t="str">
        <f>INDEX(TB_set_lookup[],MATCH(TB_tracker[[#This Row],[Question Set Number]],TB_set_lookup[Question Set Number],0), 3)</f>
        <v>2025.07.25</v>
      </c>
      <c r="I107">
        <v>2</v>
      </c>
      <c r="J107" t="s">
        <v>184</v>
      </c>
      <c r="K107" t="str">
        <f>INDEX(TB_set_lookup[],MATCH(TB_tracker[[#This Row],[Question Set Number]],TB_set_lookup[Question Set Number],0), 4)</f>
        <v>NA</v>
      </c>
      <c r="M107" t="s">
        <v>157</v>
      </c>
      <c r="N107" t="s">
        <v>156</v>
      </c>
      <c r="O107" t="s">
        <v>200</v>
      </c>
      <c r="P107" t="s">
        <v>230</v>
      </c>
      <c r="Q107" s="1" t="s">
        <v>180</v>
      </c>
      <c r="R107" t="s">
        <v>348</v>
      </c>
      <c r="S107" t="s">
        <v>446</v>
      </c>
      <c r="T107" s="1" t="s">
        <v>445</v>
      </c>
    </row>
    <row r="108" spans="6:20" ht="75" x14ac:dyDescent="0.25">
      <c r="F108" s="9">
        <v>107</v>
      </c>
      <c r="G108" t="str">
        <f>INDEX(TB_set_lookup[],MATCH(TB_tracker[[#This Row],[Question Set Number]],TB_set_lookup[Question Set Number],0), 2)</f>
        <v>STAB Consultant Team PLEXOS Technical Questions 1.0, 2025.07.25</v>
      </c>
      <c r="H108" t="str">
        <f>INDEX(TB_set_lookup[],MATCH(TB_tracker[[#This Row],[Question Set Number]],TB_set_lookup[Question Set Number],0), 3)</f>
        <v>2025.07.25</v>
      </c>
      <c r="I108">
        <v>2</v>
      </c>
      <c r="J108" t="s">
        <v>185</v>
      </c>
      <c r="K108" t="str">
        <f>INDEX(TB_set_lookup[],MATCH(TB_tracker[[#This Row],[Question Set Number]],TB_set_lookup[Question Set Number],0), 4)</f>
        <v>NA</v>
      </c>
      <c r="M108" t="s">
        <v>157</v>
      </c>
      <c r="N108" t="s">
        <v>156</v>
      </c>
      <c r="O108" t="s">
        <v>200</v>
      </c>
      <c r="P108" t="s">
        <v>230</v>
      </c>
      <c r="Q108" s="1" t="s">
        <v>181</v>
      </c>
      <c r="R108" s="1" t="s">
        <v>346</v>
      </c>
      <c r="S108" t="s">
        <v>447</v>
      </c>
      <c r="T108" s="1" t="s">
        <v>191</v>
      </c>
    </row>
    <row r="109" spans="6:20" ht="75" x14ac:dyDescent="0.25">
      <c r="F109" s="10">
        <v>108</v>
      </c>
      <c r="G109" t="str">
        <f>INDEX(TB_set_lookup[],MATCH(TB_tracker[[#This Row],[Question Set Number]],TB_set_lookup[Question Set Number],0), 2)</f>
        <v>STAB Consultant Team PLEXOS Technical Questions 1.0, 2025.07.25</v>
      </c>
      <c r="H109" t="str">
        <f>INDEX(TB_set_lookup[],MATCH(TB_tracker[[#This Row],[Question Set Number]],TB_set_lookup[Question Set Number],0), 3)</f>
        <v>2025.07.25</v>
      </c>
      <c r="I109">
        <v>2</v>
      </c>
      <c r="J109" t="s">
        <v>186</v>
      </c>
      <c r="K109" t="str">
        <f>INDEX(TB_set_lookup[],MATCH(TB_tracker[[#This Row],[Question Set Number]],TB_set_lookup[Question Set Number],0), 4)</f>
        <v>NA</v>
      </c>
      <c r="M109" t="s">
        <v>157</v>
      </c>
      <c r="N109" t="s">
        <v>156</v>
      </c>
      <c r="O109" t="s">
        <v>200</v>
      </c>
      <c r="P109" t="s">
        <v>230</v>
      </c>
      <c r="Q109" s="1" t="s">
        <v>182</v>
      </c>
      <c r="R109" t="s">
        <v>348</v>
      </c>
      <c r="S109" t="s">
        <v>448</v>
      </c>
      <c r="T109" s="1" t="s">
        <v>445</v>
      </c>
    </row>
    <row r="110" spans="6:20" ht="60" x14ac:dyDescent="0.25">
      <c r="F110" s="9">
        <v>109</v>
      </c>
      <c r="G110" t="str">
        <f>INDEX(TB_set_lookup[],MATCH(TB_tracker[[#This Row],[Question Set Number]],TB_set_lookup[Question Set Number],0), 2)</f>
        <v>STAB Consultant Top Decarbonization Strategy Concerns</v>
      </c>
      <c r="H110" t="str">
        <f>INDEX(TB_set_lookup[],MATCH(TB_tracker[[#This Row],[Question Set Number]],TB_set_lookup[Question Set Number],0), 3)</f>
        <v xml:space="preserve"> 2025.10.03</v>
      </c>
      <c r="I110">
        <v>5</v>
      </c>
      <c r="J110" t="s">
        <v>187</v>
      </c>
      <c r="K110" t="str">
        <f>INDEX(TB_set_lookup[],MATCH(TB_tracker[[#This Row],[Question Set Number]],TB_set_lookup[Question Set Number],0), 4)</f>
        <v xml:space="preserve"> 2025.11.13</v>
      </c>
      <c r="N110" t="s">
        <v>192</v>
      </c>
      <c r="O110" t="s">
        <v>20</v>
      </c>
      <c r="P110" t="s">
        <v>251</v>
      </c>
      <c r="Q110" s="20" t="s">
        <v>259</v>
      </c>
      <c r="R110" t="s">
        <v>346</v>
      </c>
      <c r="S110" t="s">
        <v>449</v>
      </c>
      <c r="T110" s="1" t="s">
        <v>191</v>
      </c>
    </row>
    <row r="111" spans="6:20" ht="75" x14ac:dyDescent="0.25">
      <c r="F111" s="10">
        <v>110</v>
      </c>
      <c r="G111" t="str">
        <f>INDEX(TB_set_lookup[],MATCH(TB_tracker[[#This Row],[Question Set Number]],TB_set_lookup[Question Set Number],0), 2)</f>
        <v>STAB Consultant Top Decarbonization Strategy Concerns</v>
      </c>
      <c r="H111" t="str">
        <f>INDEX(TB_set_lookup[],MATCH(TB_tracker[[#This Row],[Question Set Number]],TB_set_lookup[Question Set Number],0), 3)</f>
        <v xml:space="preserve"> 2025.10.03</v>
      </c>
      <c r="I111">
        <v>5</v>
      </c>
      <c r="J111">
        <v>1</v>
      </c>
      <c r="K111" t="str">
        <f>INDEX(TB_set_lookup[],MATCH(TB_tracker[[#This Row],[Question Set Number]],TB_set_lookup[Question Set Number],0), 4)</f>
        <v xml:space="preserve"> 2025.11.13</v>
      </c>
      <c r="N111" t="s">
        <v>192</v>
      </c>
      <c r="O111" t="s">
        <v>201</v>
      </c>
      <c r="P111" t="s">
        <v>252</v>
      </c>
      <c r="Q111" s="1" t="s">
        <v>268</v>
      </c>
      <c r="R111" s="1" t="s">
        <v>346</v>
      </c>
      <c r="S111" t="s">
        <v>328</v>
      </c>
      <c r="T111" s="1" t="s">
        <v>191</v>
      </c>
    </row>
    <row r="112" spans="6:20" ht="150" x14ac:dyDescent="0.25">
      <c r="F112" s="9">
        <v>111</v>
      </c>
      <c r="G112" t="str">
        <f>INDEX(TB_set_lookup[],MATCH(TB_tracker[[#This Row],[Question Set Number]],TB_set_lookup[Question Set Number],0), 2)</f>
        <v>STAB Consultant Top Decarbonization Strategy Concerns</v>
      </c>
      <c r="H112" t="str">
        <f>INDEX(TB_set_lookup[],MATCH(TB_tracker[[#This Row],[Question Set Number]],TB_set_lookup[Question Set Number],0), 3)</f>
        <v xml:space="preserve"> 2025.10.03</v>
      </c>
      <c r="I112">
        <v>5</v>
      </c>
      <c r="J112">
        <v>2</v>
      </c>
      <c r="K112" t="str">
        <f>INDEX(TB_set_lookup[],MATCH(TB_tracker[[#This Row],[Question Set Number]],TB_set_lookup[Question Set Number],0), 4)</f>
        <v xml:space="preserve"> 2025.11.13</v>
      </c>
      <c r="N112" t="s">
        <v>156</v>
      </c>
      <c r="O112" t="s">
        <v>201</v>
      </c>
      <c r="P112" t="s">
        <v>252</v>
      </c>
      <c r="Q112" s="1" t="s">
        <v>267</v>
      </c>
      <c r="R112" s="1" t="s">
        <v>346</v>
      </c>
      <c r="S112" s="26" t="s">
        <v>329</v>
      </c>
    </row>
    <row r="113" spans="6:20" ht="92.45" customHeight="1" x14ac:dyDescent="0.25">
      <c r="F113" s="10">
        <v>112</v>
      </c>
      <c r="G113" t="str">
        <f>INDEX(TB_set_lookup[],MATCH(TB_tracker[[#This Row],[Question Set Number]],TB_set_lookup[Question Set Number],0), 2)</f>
        <v>STAB Consultant Top Decarbonization Strategy Concerns</v>
      </c>
      <c r="H113" t="str">
        <f>INDEX(TB_set_lookup[],MATCH(TB_tracker[[#This Row],[Question Set Number]],TB_set_lookup[Question Set Number],0), 3)</f>
        <v xml:space="preserve"> 2025.10.03</v>
      </c>
      <c r="I113">
        <v>5</v>
      </c>
      <c r="J113">
        <v>3</v>
      </c>
      <c r="K113" t="str">
        <f>INDEX(TB_set_lookup[],MATCH(TB_tracker[[#This Row],[Question Set Number]],TB_set_lookup[Question Set Number],0), 4)</f>
        <v xml:space="preserve"> 2025.11.13</v>
      </c>
      <c r="N113" t="s">
        <v>81</v>
      </c>
      <c r="O113" t="s">
        <v>201</v>
      </c>
      <c r="P113" t="s">
        <v>252</v>
      </c>
      <c r="Q113" s="1" t="s">
        <v>266</v>
      </c>
      <c r="R113" s="1" t="s">
        <v>347</v>
      </c>
      <c r="S113" t="s">
        <v>324</v>
      </c>
      <c r="T113" s="1" t="s">
        <v>325</v>
      </c>
    </row>
    <row r="114" spans="6:20" ht="60" x14ac:dyDescent="0.25">
      <c r="F114" s="9">
        <v>113</v>
      </c>
      <c r="G114" t="str">
        <f>INDEX(TB_set_lookup[],MATCH(TB_tracker[[#This Row],[Question Set Number]],TB_set_lookup[Question Set Number],0), 2)</f>
        <v>STAB Consultant Top Decarbonization Strategy Concerns</v>
      </c>
      <c r="H114" t="str">
        <f>INDEX(TB_set_lookup[],MATCH(TB_tracker[[#This Row],[Question Set Number]],TB_set_lookup[Question Set Number],0), 3)</f>
        <v xml:space="preserve"> 2025.10.03</v>
      </c>
      <c r="I114">
        <v>5</v>
      </c>
      <c r="J114">
        <v>4</v>
      </c>
      <c r="K114" t="str">
        <f>INDEX(TB_set_lookup[],MATCH(TB_tracker[[#This Row],[Question Set Number]],TB_set_lookup[Question Set Number],0), 4)</f>
        <v xml:space="preserve"> 2025.11.13</v>
      </c>
      <c r="N114" t="s">
        <v>156</v>
      </c>
      <c r="O114" t="s">
        <v>200</v>
      </c>
      <c r="P114" t="s">
        <v>252</v>
      </c>
      <c r="Q114" s="1" t="s">
        <v>265</v>
      </c>
      <c r="R114" s="1" t="s">
        <v>346</v>
      </c>
      <c r="S114" t="s">
        <v>330</v>
      </c>
      <c r="T114" s="1" t="s">
        <v>191</v>
      </c>
    </row>
    <row r="115" spans="6:20" ht="90" x14ac:dyDescent="0.25">
      <c r="F115" s="10">
        <v>114</v>
      </c>
      <c r="G115" t="str">
        <f>INDEX(TB_set_lookup[],MATCH(TB_tracker[[#This Row],[Question Set Number]],TB_set_lookup[Question Set Number],0), 2)</f>
        <v>STAB Consultant Top Decarbonization Strategy Concerns</v>
      </c>
      <c r="H115" t="str">
        <f>INDEX(TB_set_lookup[],MATCH(TB_tracker[[#This Row],[Question Set Number]],TB_set_lookup[Question Set Number],0), 3)</f>
        <v xml:space="preserve"> 2025.10.03</v>
      </c>
      <c r="I115">
        <v>5</v>
      </c>
      <c r="J115">
        <v>5</v>
      </c>
      <c r="K115" t="str">
        <f>INDEX(TB_set_lookup[],MATCH(TB_tracker[[#This Row],[Question Set Number]],TB_set_lookup[Question Set Number],0), 4)</f>
        <v xml:space="preserve"> 2025.11.13</v>
      </c>
      <c r="N115" s="19" t="s">
        <v>156</v>
      </c>
      <c r="O115" t="s">
        <v>199</v>
      </c>
      <c r="P115" t="s">
        <v>252</v>
      </c>
      <c r="Q115" s="1" t="s">
        <v>264</v>
      </c>
      <c r="R115" t="s">
        <v>348</v>
      </c>
      <c r="S115" t="s">
        <v>450</v>
      </c>
      <c r="T115" s="1" t="s">
        <v>315</v>
      </c>
    </row>
    <row r="116" spans="6:20" ht="165" x14ac:dyDescent="0.25">
      <c r="F116" s="9">
        <v>115</v>
      </c>
      <c r="G116" t="str">
        <f>INDEX(TB_set_lookup[],MATCH(TB_tracker[[#This Row],[Question Set Number]],TB_set_lookup[Question Set Number],0), 2)</f>
        <v>STAB Consultant Top Decarbonization Strategy Concerns</v>
      </c>
      <c r="H116" t="str">
        <f>INDEX(TB_set_lookup[],MATCH(TB_tracker[[#This Row],[Question Set Number]],TB_set_lookup[Question Set Number],0), 3)</f>
        <v xml:space="preserve"> 2025.10.03</v>
      </c>
      <c r="I116">
        <v>5</v>
      </c>
      <c r="J116">
        <v>6</v>
      </c>
      <c r="K116" t="str">
        <f>INDEX(TB_set_lookup[],MATCH(TB_tracker[[#This Row],[Question Set Number]],TB_set_lookup[Question Set Number],0), 4)</f>
        <v xml:space="preserve"> 2025.11.13</v>
      </c>
      <c r="N116" s="19" t="s">
        <v>195</v>
      </c>
      <c r="O116" t="s">
        <v>21</v>
      </c>
      <c r="P116" t="s">
        <v>253</v>
      </c>
      <c r="Q116" s="1" t="s">
        <v>263</v>
      </c>
      <c r="R116" s="1" t="s">
        <v>346</v>
      </c>
      <c r="S116" t="s">
        <v>326</v>
      </c>
      <c r="T116" s="1" t="s">
        <v>327</v>
      </c>
    </row>
    <row r="117" spans="6:20" ht="94.5" customHeight="1" x14ac:dyDescent="0.25">
      <c r="F117" s="10">
        <v>116</v>
      </c>
      <c r="G117" t="str">
        <f>INDEX(TB_set_lookup[],MATCH(TB_tracker[[#This Row],[Question Set Number]],TB_set_lookup[Question Set Number],0), 2)</f>
        <v>STAB Consultant Top Decarbonization Strategy Concerns</v>
      </c>
      <c r="H117" t="str">
        <f>INDEX(TB_set_lookup[],MATCH(TB_tracker[[#This Row],[Question Set Number]],TB_set_lookup[Question Set Number],0), 3)</f>
        <v xml:space="preserve"> 2025.10.03</v>
      </c>
      <c r="I117">
        <v>5</v>
      </c>
      <c r="J117">
        <v>7</v>
      </c>
      <c r="K117" t="str">
        <f>INDEX(TB_set_lookup[],MATCH(TB_tracker[[#This Row],[Question Set Number]],TB_set_lookup[Question Set Number],0), 4)</f>
        <v xml:space="preserve"> 2025.11.13</v>
      </c>
      <c r="N117" s="19" t="s">
        <v>81</v>
      </c>
      <c r="O117" t="s">
        <v>21</v>
      </c>
      <c r="P117" t="s">
        <v>254</v>
      </c>
      <c r="Q117" s="1" t="s">
        <v>269</v>
      </c>
      <c r="R117" s="1" t="s">
        <v>346</v>
      </c>
      <c r="S117" t="s">
        <v>331</v>
      </c>
      <c r="T117" s="1" t="s">
        <v>191</v>
      </c>
    </row>
    <row r="118" spans="6:20" ht="107.45" customHeight="1" x14ac:dyDescent="0.25">
      <c r="F118" s="9">
        <v>117</v>
      </c>
      <c r="G118" t="str">
        <f>INDEX(TB_set_lookup[],MATCH(TB_tracker[[#This Row],[Question Set Number]],TB_set_lookup[Question Set Number],0), 2)</f>
        <v>STAB Consultant Top Decarbonization Strategy Concerns</v>
      </c>
      <c r="H118" t="str">
        <f>INDEX(TB_set_lookup[],MATCH(TB_tracker[[#This Row],[Question Set Number]],TB_set_lookup[Question Set Number],0), 3)</f>
        <v xml:space="preserve"> 2025.10.03</v>
      </c>
      <c r="I118">
        <v>5</v>
      </c>
      <c r="J118">
        <v>8</v>
      </c>
      <c r="K118" t="str">
        <f>INDEX(TB_set_lookup[],MATCH(TB_tracker[[#This Row],[Question Set Number]],TB_set_lookup[Question Set Number],0), 4)</f>
        <v xml:space="preserve"> 2025.11.13</v>
      </c>
      <c r="N118" s="19" t="s">
        <v>81</v>
      </c>
      <c r="O118" t="s">
        <v>21</v>
      </c>
      <c r="P118" t="s">
        <v>254</v>
      </c>
      <c r="Q118" s="1" t="s">
        <v>262</v>
      </c>
      <c r="R118" s="1" t="s">
        <v>346</v>
      </c>
      <c r="S118" t="s">
        <v>330</v>
      </c>
      <c r="T118" s="1" t="s">
        <v>191</v>
      </c>
    </row>
    <row r="119" spans="6:20" ht="170.1" customHeight="1" x14ac:dyDescent="0.25">
      <c r="F119" s="10">
        <v>118</v>
      </c>
      <c r="G119" t="str">
        <f>INDEX(TB_set_lookup[],MATCH(TB_tracker[[#This Row],[Question Set Number]],TB_set_lookup[Question Set Number],0), 2)</f>
        <v>STAB Consultant Top Decarbonization Strategy Concerns</v>
      </c>
      <c r="H119" t="str">
        <f>INDEX(TB_set_lookup[],MATCH(TB_tracker[[#This Row],[Question Set Number]],TB_set_lookup[Question Set Number],0), 3)</f>
        <v xml:space="preserve"> 2025.10.03</v>
      </c>
      <c r="I119">
        <v>5</v>
      </c>
      <c r="J119">
        <v>9</v>
      </c>
      <c r="K119" t="str">
        <f>INDEX(TB_set_lookup[],MATCH(TB_tracker[[#This Row],[Question Set Number]],TB_set_lookup[Question Set Number],0), 4)</f>
        <v xml:space="preserve"> 2025.11.13</v>
      </c>
      <c r="N119" s="19" t="s">
        <v>81</v>
      </c>
      <c r="O119" t="s">
        <v>21</v>
      </c>
      <c r="P119" t="s">
        <v>254</v>
      </c>
      <c r="Q119" s="1" t="s">
        <v>261</v>
      </c>
      <c r="R119" s="1" t="s">
        <v>347</v>
      </c>
      <c r="S119" t="s">
        <v>344</v>
      </c>
      <c r="T119" s="1" t="s">
        <v>451</v>
      </c>
    </row>
    <row r="120" spans="6:20" ht="75" x14ac:dyDescent="0.25">
      <c r="F120" s="9">
        <v>119</v>
      </c>
      <c r="G120" t="str">
        <f>INDEX(TB_set_lookup[],MATCH(TB_tracker[[#This Row],[Question Set Number]],TB_set_lookup[Question Set Number],0), 2)</f>
        <v>STAB Consultant Top Decarbonization Strategy Concerns</v>
      </c>
      <c r="H120" t="str">
        <f>INDEX(TB_set_lookup[],MATCH(TB_tracker[[#This Row],[Question Set Number]],TB_set_lookup[Question Set Number],0), 3)</f>
        <v xml:space="preserve"> 2025.10.03</v>
      </c>
      <c r="I120">
        <v>5</v>
      </c>
      <c r="J120">
        <v>10</v>
      </c>
      <c r="K120" t="str">
        <f>INDEX(TB_set_lookup[],MATCH(TB_tracker[[#This Row],[Question Set Number]],TB_set_lookup[Question Set Number],0), 4)</f>
        <v xml:space="preserve"> 2025.11.13</v>
      </c>
      <c r="N120" s="19" t="s">
        <v>2</v>
      </c>
      <c r="O120" t="s">
        <v>21</v>
      </c>
      <c r="P120" t="s">
        <v>254</v>
      </c>
      <c r="Q120" s="1" t="s">
        <v>260</v>
      </c>
      <c r="R120" s="1" t="s">
        <v>346</v>
      </c>
      <c r="S120" t="s">
        <v>452</v>
      </c>
      <c r="T120" s="1" t="s">
        <v>191</v>
      </c>
    </row>
    <row r="121" spans="6:20" ht="165" x14ac:dyDescent="0.25">
      <c r="F121" s="10">
        <v>120</v>
      </c>
      <c r="G121" t="str">
        <f>INDEX(TB_set_lookup[],MATCH(TB_tracker[[#This Row],[Question Set Number]],TB_set_lookup[Question Set Number],0), 2)</f>
        <v>STAB Consultant Top Decarbonization Strategy Concerns</v>
      </c>
      <c r="H121" t="str">
        <f>INDEX(TB_set_lookup[],MATCH(TB_tracker[[#This Row],[Question Set Number]],TB_set_lookup[Question Set Number],0), 3)</f>
        <v xml:space="preserve"> 2025.10.03</v>
      </c>
      <c r="I121">
        <v>5</v>
      </c>
      <c r="J121">
        <v>11</v>
      </c>
      <c r="K121" t="str">
        <f>INDEX(TB_set_lookup[],MATCH(TB_tracker[[#This Row],[Question Set Number]],TB_set_lookup[Question Set Number],0), 4)</f>
        <v xml:space="preserve"> 2025.11.13</v>
      </c>
      <c r="N121" s="19" t="s">
        <v>81</v>
      </c>
      <c r="O121" t="s">
        <v>198</v>
      </c>
      <c r="P121" t="s">
        <v>255</v>
      </c>
      <c r="Q121" s="1" t="s">
        <v>332</v>
      </c>
      <c r="R121" t="s">
        <v>348</v>
      </c>
      <c r="S121" t="s">
        <v>333</v>
      </c>
      <c r="T121" s="1" t="s">
        <v>334</v>
      </c>
    </row>
    <row r="122" spans="6:20" ht="180" x14ac:dyDescent="0.25">
      <c r="F122" s="9">
        <v>121</v>
      </c>
      <c r="G122" t="str">
        <f>INDEX(TB_set_lookup[],MATCH(TB_tracker[[#This Row],[Question Set Number]],TB_set_lookup[Question Set Number],0), 2)</f>
        <v>STAB Consultant Top Decarbonization Strategy Concerns</v>
      </c>
      <c r="H122" t="str">
        <f>INDEX(TB_set_lookup[],MATCH(TB_tracker[[#This Row],[Question Set Number]],TB_set_lookup[Question Set Number],0), 3)</f>
        <v xml:space="preserve"> 2025.10.03</v>
      </c>
      <c r="I122">
        <v>5</v>
      </c>
      <c r="J122">
        <v>12</v>
      </c>
      <c r="K122" t="str">
        <f>INDEX(TB_set_lookup[],MATCH(TB_tracker[[#This Row],[Question Set Number]],TB_set_lookup[Question Set Number],0), 4)</f>
        <v xml:space="preserve"> 2025.11.13</v>
      </c>
      <c r="N122" s="19" t="s">
        <v>81</v>
      </c>
      <c r="O122" t="s">
        <v>198</v>
      </c>
      <c r="P122" t="s">
        <v>254</v>
      </c>
      <c r="Q122" s="1" t="s">
        <v>270</v>
      </c>
      <c r="R122" s="1" t="s">
        <v>346</v>
      </c>
      <c r="S122" t="s">
        <v>335</v>
      </c>
      <c r="T122" s="1" t="s">
        <v>191</v>
      </c>
    </row>
    <row r="123" spans="6:20" ht="135" x14ac:dyDescent="0.25">
      <c r="F123" s="10">
        <v>122</v>
      </c>
      <c r="G123" t="str">
        <f>INDEX(TB_set_lookup[],MATCH(TB_tracker[[#This Row],[Question Set Number]],TB_set_lookup[Question Set Number],0), 2)</f>
        <v>STAB Consultant Top Decarbonization Strategy Concerns</v>
      </c>
      <c r="H123" t="str">
        <f>INDEX(TB_set_lookup[],MATCH(TB_tracker[[#This Row],[Question Set Number]],TB_set_lookup[Question Set Number],0), 3)</f>
        <v xml:space="preserve"> 2025.10.03</v>
      </c>
      <c r="I123">
        <v>5</v>
      </c>
      <c r="J123">
        <v>13</v>
      </c>
      <c r="K123" t="str">
        <f>INDEX(TB_set_lookup[],MATCH(TB_tracker[[#This Row],[Question Set Number]],TB_set_lookup[Question Set Number],0), 4)</f>
        <v xml:space="preserve"> 2025.11.13</v>
      </c>
      <c r="N123" s="19" t="s">
        <v>81</v>
      </c>
      <c r="O123" t="s">
        <v>198</v>
      </c>
      <c r="Q123" s="1" t="s">
        <v>336</v>
      </c>
      <c r="R123" s="1" t="s">
        <v>346</v>
      </c>
      <c r="S123" t="s">
        <v>338</v>
      </c>
      <c r="T123" s="1" t="s">
        <v>191</v>
      </c>
    </row>
    <row r="124" spans="6:20" ht="122.1" customHeight="1" x14ac:dyDescent="0.25">
      <c r="F124" s="9">
        <v>123</v>
      </c>
      <c r="G124" t="str">
        <f>INDEX(TB_set_lookup[],MATCH(TB_tracker[[#This Row],[Question Set Number]],TB_set_lookup[Question Set Number],0), 2)</f>
        <v>STAB Consultant Top Decarbonization Strategy Concerns</v>
      </c>
      <c r="H124" t="str">
        <f>INDEX(TB_set_lookup[],MATCH(TB_tracker[[#This Row],[Question Set Number]],TB_set_lookup[Question Set Number],0), 3)</f>
        <v xml:space="preserve"> 2025.10.03</v>
      </c>
      <c r="I124">
        <v>5</v>
      </c>
      <c r="J124">
        <v>14</v>
      </c>
      <c r="K124" t="str">
        <f>INDEX(TB_set_lookup[],MATCH(TB_tracker[[#This Row],[Question Set Number]],TB_set_lookup[Question Set Number],0), 4)</f>
        <v xml:space="preserve"> 2025.11.13</v>
      </c>
      <c r="N124" s="19" t="s">
        <v>81</v>
      </c>
      <c r="O124" t="s">
        <v>198</v>
      </c>
      <c r="Q124" s="1" t="s">
        <v>271</v>
      </c>
      <c r="R124" s="1" t="s">
        <v>346</v>
      </c>
      <c r="S124" t="s">
        <v>337</v>
      </c>
      <c r="T124" s="1" t="s">
        <v>191</v>
      </c>
    </row>
    <row r="125" spans="6:20" x14ac:dyDescent="0.25">
      <c r="K125" t="e">
        <f>INDEX(TB_set_lookup[],MATCH(TB_tracker[[#This Row],[Question Set Number]],TB_set_lookup[Question Set Number],0), 4)</f>
        <v>#VALUE!</v>
      </c>
    </row>
    <row r="126" spans="6:20" ht="117.95" customHeight="1" x14ac:dyDescent="0.25">
      <c r="K126" t="e">
        <f>INDEX(TB_set_lookup[],MATCH(TB_tracker[[#This Row],[Question Set Number]],TB_set_lookup[Question Set Number],0), 4)</f>
        <v>#VALUE!</v>
      </c>
    </row>
    <row r="127" spans="6:20" x14ac:dyDescent="0.25">
      <c r="K127" t="e">
        <f>INDEX(TB_set_lookup[],MATCH(TB_tracker[[#This Row],[Question Set Number]],TB_set_lookup[Question Set Number],0), 4)</f>
        <v>#VALUE!</v>
      </c>
    </row>
  </sheetData>
  <mergeCells count="1">
    <mergeCell ref="B3:E3"/>
  </mergeCells>
  <phoneticPr fontId="5" type="noConversion"/>
  <conditionalFormatting sqref="R7:T38 F7:Q124 R39:S45 R46:T52 Q53:S53 R54:T54 R55:S55 R56:T124">
    <cfRule type="expression" dxfId="4" priority="5" stopIfTrue="1">
      <formula>$S7&lt;&gt;""</formula>
    </cfRule>
  </conditionalFormatting>
  <conditionalFormatting sqref="T39">
    <cfRule type="expression" dxfId="3" priority="7" stopIfTrue="1">
      <formula>$S38&lt;&gt;""</formula>
    </cfRule>
  </conditionalFormatting>
  <conditionalFormatting sqref="T40:T45">
    <cfRule type="expression" dxfId="2" priority="4" stopIfTrue="1">
      <formula>$S40&lt;&gt;""</formula>
    </cfRule>
  </conditionalFormatting>
  <conditionalFormatting sqref="T53">
    <cfRule type="expression" dxfId="1" priority="3" stopIfTrue="1">
      <formula>$S53&lt;&gt;""</formula>
    </cfRule>
  </conditionalFormatting>
  <conditionalFormatting sqref="T55">
    <cfRule type="expression" dxfId="0" priority="2">
      <formula>$S55&lt;&gt;""</formula>
    </cfRule>
  </conditionalFormatting>
  <dataValidations count="2">
    <dataValidation type="list" allowBlank="1" showInputMessage="1" showErrorMessage="1" sqref="N7:N124" xr:uid="{767226F5-F350-49E1-9066-4F38CD1BACAE}">
      <formula1>INDIRECT("TB_topic_lookup[Question Topic]")</formula1>
    </dataValidation>
    <dataValidation type="list" allowBlank="1" showInputMessage="1" showErrorMessage="1" sqref="O7:O124" xr:uid="{2A9CA55E-A06D-43A8-9F89-DD14098EDF46}">
      <formula1>INDIRECT("TB_sector_lookup[Question Sector]")</formula1>
    </dataValidation>
  </dataValidations>
  <hyperlinks>
    <hyperlink ref="Q40" r:id="rId1" display="https://www.eia.gov/consumption/commercial/reports/2024/covid/" xr:uid="{85F9E2FB-F935-46C0-BA44-EF16096DB6CF}"/>
  </hyperlinks>
  <pageMargins left="0.7" right="0.7" top="0.75" bottom="0.75" header="0.3" footer="0.3"/>
  <pageSetup orientation="portrait"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C955-40BF-4670-865C-9EA2BC85C7D7}">
  <dimension ref="B1:O23"/>
  <sheetViews>
    <sheetView zoomScaleNormal="100" workbookViewId="0">
      <pane xSplit="1" ySplit="4" topLeftCell="B5" activePane="bottomRight" state="frozen"/>
      <selection pane="topRight" activeCell="B1" sqref="B1"/>
      <selection pane="bottomLeft" activeCell="A5" sqref="A5"/>
      <selection pane="bottomRight" activeCell="H17" sqref="H17"/>
    </sheetView>
  </sheetViews>
  <sheetFormatPr defaultRowHeight="15.75" x14ac:dyDescent="0.25"/>
  <cols>
    <col min="1" max="1" width="2.5703125" customWidth="1"/>
    <col min="2" max="2" width="2.5703125" style="5" customWidth="1"/>
    <col min="3" max="3" width="2.5703125" style="6" customWidth="1"/>
    <col min="4" max="4" width="2.5703125" style="4" customWidth="1"/>
    <col min="5" max="5" width="20.5703125" customWidth="1"/>
    <col min="7" max="7" width="11.85546875" customWidth="1"/>
    <col min="8" max="8" width="60.5703125" customWidth="1"/>
    <col min="9" max="9" width="18.5703125" customWidth="1"/>
    <col min="10" max="11" width="37" customWidth="1"/>
    <col min="14" max="14" width="26.85546875" customWidth="1"/>
    <col min="15" max="15" width="36.140625" customWidth="1"/>
    <col min="16" max="16" width="30.7109375" customWidth="1"/>
  </cols>
  <sheetData>
    <row r="1" spans="2:15" ht="21" x14ac:dyDescent="0.35">
      <c r="B1" s="7" t="s">
        <v>243</v>
      </c>
    </row>
    <row r="2" spans="2:15" ht="18.75" x14ac:dyDescent="0.3">
      <c r="B2" s="2" t="e">
        <f>Cover!#REF!</f>
        <v>#REF!</v>
      </c>
    </row>
    <row r="3" spans="2:15" ht="15" x14ac:dyDescent="0.25">
      <c r="B3" s="27" t="str">
        <f ca="1">HYPERLINK("#"&amp;CELL("address", Contents!B3 ), "Go to Table of Contents")</f>
        <v>Go to Table of Contents</v>
      </c>
      <c r="C3" s="27"/>
      <c r="D3" s="27"/>
      <c r="E3" s="27"/>
    </row>
    <row r="5" spans="2:15" x14ac:dyDescent="0.25">
      <c r="G5" s="14" t="s">
        <v>97</v>
      </c>
      <c r="N5" s="14" t="s">
        <v>98</v>
      </c>
    </row>
    <row r="6" spans="2:15" x14ac:dyDescent="0.25">
      <c r="G6" s="12" t="s">
        <v>91</v>
      </c>
      <c r="H6" s="12" t="s">
        <v>90</v>
      </c>
      <c r="I6" s="12" t="s">
        <v>0</v>
      </c>
      <c r="J6" s="12" t="s">
        <v>256</v>
      </c>
      <c r="K6" s="12" t="s">
        <v>96</v>
      </c>
      <c r="N6" t="s">
        <v>94</v>
      </c>
      <c r="O6" t="s">
        <v>95</v>
      </c>
    </row>
    <row r="7" spans="2:15" ht="105" x14ac:dyDescent="0.25">
      <c r="G7">
        <v>1</v>
      </c>
      <c r="H7" t="s">
        <v>3</v>
      </c>
      <c r="I7" t="s">
        <v>4</v>
      </c>
      <c r="J7" t="s">
        <v>191</v>
      </c>
      <c r="K7" s="1" t="s">
        <v>5</v>
      </c>
      <c r="N7" t="s">
        <v>2</v>
      </c>
      <c r="O7" s="13" t="s">
        <v>20</v>
      </c>
    </row>
    <row r="8" spans="2:15" ht="30" x14ac:dyDescent="0.25">
      <c r="G8">
        <v>2</v>
      </c>
      <c r="H8" t="s">
        <v>153</v>
      </c>
      <c r="I8" t="s">
        <v>154</v>
      </c>
      <c r="J8" t="s">
        <v>191</v>
      </c>
      <c r="K8" s="1" t="s">
        <v>155</v>
      </c>
      <c r="N8" t="s">
        <v>156</v>
      </c>
      <c r="O8" s="13" t="s">
        <v>200</v>
      </c>
    </row>
    <row r="9" spans="2:15" ht="45" x14ac:dyDescent="0.25">
      <c r="G9">
        <v>3</v>
      </c>
      <c r="H9" t="s">
        <v>188</v>
      </c>
      <c r="I9" t="s">
        <v>189</v>
      </c>
      <c r="J9" t="s">
        <v>191</v>
      </c>
      <c r="K9" s="1" t="s">
        <v>190</v>
      </c>
      <c r="N9" s="13" t="s">
        <v>195</v>
      </c>
      <c r="O9" s="13" t="s">
        <v>21</v>
      </c>
    </row>
    <row r="10" spans="2:15" ht="60" x14ac:dyDescent="0.25">
      <c r="G10">
        <v>4</v>
      </c>
      <c r="H10" t="s">
        <v>244</v>
      </c>
      <c r="I10" t="s">
        <v>245</v>
      </c>
      <c r="J10" t="s">
        <v>191</v>
      </c>
      <c r="K10" s="1" t="s">
        <v>247</v>
      </c>
      <c r="N10" s="13" t="s">
        <v>196</v>
      </c>
      <c r="O10" s="13" t="s">
        <v>198</v>
      </c>
    </row>
    <row r="11" spans="2:15" ht="75" x14ac:dyDescent="0.25">
      <c r="G11">
        <v>5</v>
      </c>
      <c r="H11" t="s">
        <v>246</v>
      </c>
      <c r="I11" t="s">
        <v>245</v>
      </c>
      <c r="J11" t="s">
        <v>257</v>
      </c>
      <c r="K11" s="1" t="s">
        <v>258</v>
      </c>
      <c r="N11" s="13" t="s">
        <v>197</v>
      </c>
      <c r="O11" s="13" t="s">
        <v>201</v>
      </c>
    </row>
    <row r="12" spans="2:15" x14ac:dyDescent="0.25">
      <c r="N12" t="s">
        <v>193</v>
      </c>
      <c r="O12" s="13" t="s">
        <v>202</v>
      </c>
    </row>
    <row r="13" spans="2:15" x14ac:dyDescent="0.25">
      <c r="N13" t="s">
        <v>192</v>
      </c>
      <c r="O13" s="13" t="s">
        <v>38</v>
      </c>
    </row>
    <row r="14" spans="2:15" x14ac:dyDescent="0.25">
      <c r="N14" t="s">
        <v>81</v>
      </c>
      <c r="O14" s="13" t="s">
        <v>221</v>
      </c>
    </row>
    <row r="15" spans="2:15" x14ac:dyDescent="0.25">
      <c r="O15" s="13" t="s">
        <v>53</v>
      </c>
    </row>
    <row r="16" spans="2:15" x14ac:dyDescent="0.25">
      <c r="O16" s="13" t="s">
        <v>194</v>
      </c>
    </row>
    <row r="17" spans="15:15" x14ac:dyDescent="0.25">
      <c r="O17" s="13" t="s">
        <v>199</v>
      </c>
    </row>
    <row r="18" spans="15:15" x14ac:dyDescent="0.25">
      <c r="O18" s="13" t="s">
        <v>70</v>
      </c>
    </row>
    <row r="19" spans="15:15" x14ac:dyDescent="0.25">
      <c r="O19" s="13" t="s">
        <v>81</v>
      </c>
    </row>
    <row r="20" spans="15:15" x14ac:dyDescent="0.25">
      <c r="O20" s="13" t="s">
        <v>249</v>
      </c>
    </row>
    <row r="21" spans="15:15" x14ac:dyDescent="0.25">
      <c r="O21" s="13" t="s">
        <v>250</v>
      </c>
    </row>
    <row r="22" spans="15:15" x14ac:dyDescent="0.25">
      <c r="O22" s="13"/>
    </row>
    <row r="23" spans="15:15" x14ac:dyDescent="0.25">
      <c r="O23" s="13"/>
    </row>
  </sheetData>
  <mergeCells count="1">
    <mergeCell ref="B3:E3"/>
  </mergeCells>
  <pageMargins left="0.7" right="0.7" top="0.75" bottom="0.75" header="0.3" footer="0.3"/>
  <drawing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0CF40B88198248839F458FDBD79F1D" ma:contentTypeVersion="3" ma:contentTypeDescription="Create a new document." ma:contentTypeScope="" ma:versionID="8c12db5be2a305fa3d3c188673cffdca">
  <xsd:schema xmlns:xsd="http://www.w3.org/2001/XMLSchema" xmlns:xs="http://www.w3.org/2001/XMLSchema" xmlns:p="http://schemas.microsoft.com/office/2006/metadata/properties" xmlns:ns2="81e95db4-618a-4ad9-98ed-09ac4e91b307" targetNamespace="http://schemas.microsoft.com/office/2006/metadata/properties" ma:root="true" ma:fieldsID="19d57c459357b4794382913c37ff51be" ns2:_="">
    <xsd:import namespace="81e95db4-618a-4ad9-98ed-09ac4e91b30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95db4-618a-4ad9-98ed-09ac4e91b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6B458E-A6C4-43B9-963D-07906DA1EB03}">
  <ds:schemaRefs>
    <ds:schemaRef ds:uri="http://schemas.microsoft.com/sharepoint/v3/contenttype/forms"/>
  </ds:schemaRefs>
</ds:datastoreItem>
</file>

<file path=customXml/itemProps2.xml><?xml version="1.0" encoding="utf-8"?>
<ds:datastoreItem xmlns:ds="http://schemas.openxmlformats.org/officeDocument/2006/customXml" ds:itemID="{EAA6EC7C-89F4-448E-99A8-CBE1EE7FF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95db4-618a-4ad9-98ed-09ac4e91b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F53F11-D52C-4C8F-8D71-62EFDB0500AC}">
  <ds:schemaRef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 ds:uri="81e95db4-618a-4ad9-98ed-09ac4e91b30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Contents</vt:lpstr>
      <vt:lpstr>Summary</vt:lpstr>
      <vt:lpstr>Climate Questions</vt:lpstr>
      <vt:lpstr>Data Validation</vt:lpstr>
      <vt:lpstr>TB_set_number_lookup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Hill</dc:creator>
  <cp:lastModifiedBy>Samuel Ross</cp:lastModifiedBy>
  <dcterms:created xsi:type="dcterms:W3CDTF">2025-07-25T18:46:31Z</dcterms:created>
  <dcterms:modified xsi:type="dcterms:W3CDTF">2026-02-11T12:13:02Z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0x010100380CF40B88198248839F458FDBD79F1D</vt:lpwstr>
  </property>
</Properties>
</file>